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drawings/drawing11.xml" ContentType="application/vnd.openxmlformats-officedocument.drawing+xml"/>
  <Override PartName="/xl/comments10.xml" ContentType="application/vnd.openxmlformats-officedocument.spreadsheetml.comments+xml"/>
  <Override PartName="/xl/drawings/drawing12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filterPrivacy="1" codeName="ThisWorkbook" autoCompressPictures="0"/>
  <xr:revisionPtr revIDLastSave="0" documentId="13_ncr:1_{D0610010-613C-4D3C-A754-6FDE1DFFFA06}" xr6:coauthVersionLast="47" xr6:coauthVersionMax="47" xr10:uidLastSave="{00000000-0000-0000-0000-000000000000}"/>
  <bookViews>
    <workbookView xWindow="-108" yWindow="-108" windowWidth="23256" windowHeight="12576" tabRatio="788" activeTab="6" xr2:uid="{00000000-000D-0000-FFFF-FFFF00000000}"/>
  </bookViews>
  <sheets>
    <sheet name="Január" sheetId="14" r:id="rId1"/>
    <sheet name="Február" sheetId="15" r:id="rId2"/>
    <sheet name="Március" sheetId="16" r:id="rId3"/>
    <sheet name="Április" sheetId="17" r:id="rId4"/>
    <sheet name="Május" sheetId="18" r:id="rId5"/>
    <sheet name="Június" sheetId="19" r:id="rId6"/>
    <sheet name="Július" sheetId="20" r:id="rId7"/>
    <sheet name="Augusztus" sheetId="21" r:id="rId8"/>
    <sheet name="Szeptember" sheetId="22" r:id="rId9"/>
    <sheet name="Október" sheetId="23" r:id="rId10"/>
    <sheet name="November" sheetId="24" r:id="rId11"/>
    <sheet name="December" sheetId="25" r:id="rId12"/>
  </sheets>
  <definedNames>
    <definedName name="a">Szeptember!$WRL$34</definedName>
    <definedName name="HétKezdete">Január!$L$5</definedName>
    <definedName name="NapokÉsHetek">{0,1,2,3,4,5,6} + {0;1;2;3;4;5}*7</definedName>
    <definedName name="NaptáriÉv">Január!$K$5</definedName>
    <definedName name="_xlnm.Print_Area" localSheetId="3">Április!$A:$I</definedName>
    <definedName name="_xlnm.Print_Area" localSheetId="7">Augusztus!$A:$I</definedName>
    <definedName name="_xlnm.Print_Area" localSheetId="11">December!$A:$I</definedName>
    <definedName name="_xlnm.Print_Area" localSheetId="1">Február!$A:$I</definedName>
    <definedName name="_xlnm.Print_Area" localSheetId="0">Január!$A:$I</definedName>
    <definedName name="_xlnm.Print_Area" localSheetId="6">Július!$A:$I</definedName>
    <definedName name="_xlnm.Print_Area" localSheetId="5">Június!$A:$I</definedName>
    <definedName name="_xlnm.Print_Area" localSheetId="4">Május!$A:$I</definedName>
    <definedName name="_xlnm.Print_Area" localSheetId="2">Március!$A:$I</definedName>
    <definedName name="_xlnm.Print_Area" localSheetId="10">November!$A:$I</definedName>
    <definedName name="_xlnm.Print_Area" localSheetId="9">Október!$A:$I</definedName>
    <definedName name="_xlnm.Print_Area" localSheetId="8">Szeptember!$A:$I</definedName>
    <definedName name="OszlopCímTartomány1..H12.1">Január!$B$3</definedName>
    <definedName name="OszlopCímTartomány1..H12.10">Október!$B$3</definedName>
    <definedName name="OszlopCímTartomány1..H12.11">November!$B$3</definedName>
    <definedName name="OszlopCímTartomány1..H12.12">December!$B$3</definedName>
    <definedName name="OszlopCímTartomány1..H12.2">Február!$B$3</definedName>
    <definedName name="OszlopCímTartomány1..H12.3">Március!$B$3</definedName>
    <definedName name="OszlopCímTartomány1..H12.4">Április!$B$3</definedName>
    <definedName name="OszlopCímTartomány1..H12.5">Május!$B$3</definedName>
    <definedName name="OszlopCímTartomány1..H12.6">Június!$B$3</definedName>
    <definedName name="OszlopCímTartomány1..H12.7">Július!$B$3</definedName>
    <definedName name="OszlopCímTartomány1..H12.8">Augusztus!$B$3</definedName>
    <definedName name="OszlopCímTartomány1..H12.9">Szeptember!$B$3</definedName>
    <definedName name="OszlopCímTartomány2..C14.1">Január!$B$3</definedName>
    <definedName name="OszlopCímTartomány2..C14.10">Október!$B$3</definedName>
    <definedName name="OszlopCímTartomány2..C14.11">November!$B$3</definedName>
    <definedName name="OszlopCímTartomány2..C14.12">December!$B$3</definedName>
    <definedName name="OszlopCímTartomány2..C14.2">Február!$B$3</definedName>
    <definedName name="OszlopCímTartomány2..C14.3">Március!$B$3</definedName>
    <definedName name="OszlopCímTartomány2..C14.4">Április!$B$3</definedName>
    <definedName name="OszlopCímTartomány2..C14.5">Május!$B$3</definedName>
    <definedName name="OszlopCímTartomány2..C14.6">Június!$B$3</definedName>
    <definedName name="OszlopCímTartomány2..C14.7">Július!$B$3</definedName>
    <definedName name="OszlopCímTartomány2..C14.8">Augusztus!$B$3</definedName>
    <definedName name="OszlopCímTartomány2..C14.9">Szeptember!$B$3</definedName>
    <definedName name="SorCímTerület1..K3">Január!$K$4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14" l="1"/>
  <c r="B2" i="25"/>
  <c r="B2" i="24"/>
  <c r="B2" i="23"/>
  <c r="B2" i="22"/>
  <c r="B2" i="21"/>
  <c r="B2" i="20"/>
  <c r="B2" i="19"/>
  <c r="B2" i="18"/>
  <c r="B2" i="17"/>
  <c r="B2" i="16"/>
  <c r="B2" i="15"/>
  <c r="B14" i="25" a="1"/>
  <c r="C14" i="25" s="1"/>
  <c r="B12" i="25" a="1"/>
  <c r="G12" i="25" s="1"/>
  <c r="B10" i="25" a="1"/>
  <c r="G10" i="25" s="1"/>
  <c r="B8" i="25" a="1"/>
  <c r="G8" i="25" s="1"/>
  <c r="B6" i="25" a="1"/>
  <c r="G6" i="25" s="1"/>
  <c r="B4" i="25" a="1"/>
  <c r="G4" i="25" s="1"/>
  <c r="G3" i="25" s="1"/>
  <c r="B14" i="24" a="1"/>
  <c r="C14" i="24" s="1"/>
  <c r="B12" i="24" a="1"/>
  <c r="G12" i="24" s="1"/>
  <c r="B10" i="24" a="1"/>
  <c r="G10" i="24" s="1"/>
  <c r="B8" i="24" a="1"/>
  <c r="G8" i="24" s="1"/>
  <c r="B6" i="24" a="1"/>
  <c r="G6" i="24" s="1"/>
  <c r="B4" i="24" a="1"/>
  <c r="G4" i="24" s="1"/>
  <c r="G3" i="24" s="1"/>
  <c r="B14" i="23" a="1"/>
  <c r="C14" i="23" s="1"/>
  <c r="B12" i="23" a="1"/>
  <c r="G12" i="23" s="1"/>
  <c r="B10" i="23" a="1"/>
  <c r="G10" i="23" s="1"/>
  <c r="B8" i="23" a="1"/>
  <c r="G8" i="23" s="1"/>
  <c r="B6" i="23" a="1"/>
  <c r="G6" i="23" s="1"/>
  <c r="B4" i="23" a="1"/>
  <c r="B14" i="22" a="1"/>
  <c r="C14" i="22" s="1"/>
  <c r="B12" i="22" a="1"/>
  <c r="G12" i="22" s="1"/>
  <c r="B10" i="22" a="1"/>
  <c r="G10" i="22" s="1"/>
  <c r="B8" i="22" a="1"/>
  <c r="G8" i="22" s="1"/>
  <c r="B6" i="22" a="1"/>
  <c r="G6" i="22" s="1"/>
  <c r="B4" i="22" a="1"/>
  <c r="G4" i="22" s="1"/>
  <c r="G3" i="22" s="1"/>
  <c r="B14" i="21" a="1"/>
  <c r="B14" i="21" s="1"/>
  <c r="B12" i="21" a="1"/>
  <c r="C12" i="21" s="1"/>
  <c r="B10" i="21" a="1"/>
  <c r="G10" i="21" s="1"/>
  <c r="B8" i="21" a="1"/>
  <c r="B8" i="21" s="1"/>
  <c r="B6" i="21" a="1"/>
  <c r="G6" i="21" s="1"/>
  <c r="B4" i="21" a="1"/>
  <c r="G4" i="21" s="1"/>
  <c r="G3" i="21" s="1"/>
  <c r="B14" i="20" a="1"/>
  <c r="B14" i="20" s="1"/>
  <c r="B12" i="20" a="1"/>
  <c r="H12" i="20" s="1"/>
  <c r="B10" i="20" a="1"/>
  <c r="H10" i="20" s="1"/>
  <c r="B8" i="20" a="1"/>
  <c r="H8" i="20" s="1"/>
  <c r="B6" i="20" a="1"/>
  <c r="H6" i="20" s="1"/>
  <c r="B4" i="20" a="1"/>
  <c r="H4" i="20" s="1"/>
  <c r="H3" i="20" s="1"/>
  <c r="B14" i="19" a="1"/>
  <c r="C14" i="19" s="1"/>
  <c r="B12" i="19" a="1"/>
  <c r="G12" i="19" s="1"/>
  <c r="B10" i="19" a="1"/>
  <c r="G10" i="19" s="1"/>
  <c r="B8" i="19" a="1"/>
  <c r="G8" i="19" s="1"/>
  <c r="B6" i="19" a="1"/>
  <c r="G6" i="19" s="1"/>
  <c r="B4" i="19" a="1"/>
  <c r="G4" i="19" s="1"/>
  <c r="G3" i="19" s="1"/>
  <c r="B14" i="18" a="1"/>
  <c r="B14" i="18" s="1"/>
  <c r="B12" i="18" a="1"/>
  <c r="G12" i="18" s="1"/>
  <c r="B10" i="18" a="1"/>
  <c r="G10" i="18" s="1"/>
  <c r="B8" i="18" a="1"/>
  <c r="G8" i="18" s="1"/>
  <c r="B6" i="18" a="1"/>
  <c r="G6" i="18" s="1"/>
  <c r="B4" i="18" a="1"/>
  <c r="G4" i="18" s="1"/>
  <c r="G3" i="18" s="1"/>
  <c r="B14" i="17" a="1"/>
  <c r="C14" i="17" s="1"/>
  <c r="B12" i="17" a="1"/>
  <c r="G12" i="17" s="1"/>
  <c r="B10" i="17" a="1"/>
  <c r="G10" i="17" s="1"/>
  <c r="B8" i="17" a="1"/>
  <c r="G8" i="17" s="1"/>
  <c r="B6" i="17" a="1"/>
  <c r="G6" i="17" s="1"/>
  <c r="B4" i="17" a="1"/>
  <c r="G4" i="17" s="1"/>
  <c r="G3" i="17" s="1"/>
  <c r="B14" i="16" a="1"/>
  <c r="C14" i="16" s="1"/>
  <c r="B12" i="16" a="1"/>
  <c r="G12" i="16" s="1"/>
  <c r="B10" i="16" a="1"/>
  <c r="G10" i="16" s="1"/>
  <c r="B8" i="16" a="1"/>
  <c r="G8" i="16" s="1"/>
  <c r="B6" i="16" a="1"/>
  <c r="G6" i="16" s="1"/>
  <c r="B4" i="16" a="1"/>
  <c r="H4" i="16" s="1"/>
  <c r="H3" i="16" s="1"/>
  <c r="B14" i="15" a="1"/>
  <c r="C14" i="15" s="1"/>
  <c r="B12" i="15" a="1"/>
  <c r="G12" i="15" s="1"/>
  <c r="B10" i="15" a="1"/>
  <c r="G10" i="15" s="1"/>
  <c r="B8" i="15" a="1"/>
  <c r="G8" i="15" s="1"/>
  <c r="B6" i="15" a="1"/>
  <c r="G6" i="15" s="1"/>
  <c r="B4" i="15" a="1"/>
  <c r="G4" i="15" s="1"/>
  <c r="G3" i="15" s="1"/>
  <c r="B14" i="14" a="1"/>
  <c r="C14" i="14" s="1"/>
  <c r="B12" i="14" a="1"/>
  <c r="H12" i="14" s="1"/>
  <c r="B10" i="14" a="1"/>
  <c r="G10" i="14" s="1"/>
  <c r="B8" i="14" a="1"/>
  <c r="H8" i="14" s="1"/>
  <c r="B6" i="14" a="1"/>
  <c r="G6" i="14" s="1"/>
  <c r="B4" i="14" a="1"/>
  <c r="H4" i="14" s="1"/>
  <c r="H3" i="14" s="1"/>
  <c r="C10" i="21" l="1"/>
  <c r="B12" i="15"/>
  <c r="D4" i="21"/>
  <c r="D3" i="21" s="1"/>
  <c r="B8" i="24"/>
  <c r="H8" i="24"/>
  <c r="D12" i="15"/>
  <c r="F4" i="15"/>
  <c r="F3" i="15" s="1"/>
  <c r="F12" i="15"/>
  <c r="D6" i="19"/>
  <c r="H10" i="24"/>
  <c r="H4" i="15"/>
  <c r="H3" i="15" s="1"/>
  <c r="F6" i="19"/>
  <c r="B14" i="17"/>
  <c r="F8" i="17"/>
  <c r="H10" i="19"/>
  <c r="G12" i="21"/>
  <c r="D4" i="15"/>
  <c r="D3" i="15" s="1"/>
  <c r="F10" i="17"/>
  <c r="H4" i="21"/>
  <c r="H3" i="21" s="1"/>
  <c r="H6" i="22"/>
  <c r="D10" i="22"/>
  <c r="F8" i="24"/>
  <c r="B6" i="21"/>
  <c r="B8" i="22"/>
  <c r="F4" i="24"/>
  <c r="F3" i="24" s="1"/>
  <c r="D12" i="17"/>
  <c r="D6" i="21"/>
  <c r="F12" i="17"/>
  <c r="B8" i="19"/>
  <c r="H12" i="19"/>
  <c r="B4" i="22"/>
  <c r="F8" i="22"/>
  <c r="D6" i="24"/>
  <c r="B12" i="17"/>
  <c r="F12" i="19"/>
  <c r="D8" i="22"/>
  <c r="F8" i="15"/>
  <c r="C14" i="18"/>
  <c r="D8" i="19"/>
  <c r="B4" i="21"/>
  <c r="H4" i="22"/>
  <c r="H3" i="22" s="1"/>
  <c r="H8" i="22"/>
  <c r="F8" i="19"/>
  <c r="B4" i="15"/>
  <c r="D10" i="15"/>
  <c r="F4" i="19"/>
  <c r="F3" i="19" s="1"/>
  <c r="H8" i="19"/>
  <c r="F4" i="21"/>
  <c r="F3" i="21" s="1"/>
  <c r="F6" i="22"/>
  <c r="B10" i="22"/>
  <c r="D8" i="24"/>
  <c r="D6" i="15"/>
  <c r="D6" i="17"/>
  <c r="B12" i="19"/>
  <c r="D8" i="21"/>
  <c r="B6" i="22"/>
  <c r="D12" i="22"/>
  <c r="B12" i="24"/>
  <c r="F6" i="15"/>
  <c r="B10" i="15"/>
  <c r="H12" i="15"/>
  <c r="F6" i="17"/>
  <c r="B10" i="17"/>
  <c r="H12" i="17"/>
  <c r="B6" i="19"/>
  <c r="D12" i="19"/>
  <c r="G8" i="21"/>
  <c r="C14" i="21"/>
  <c r="D6" i="22"/>
  <c r="F12" i="22"/>
  <c r="B6" i="24"/>
  <c r="D12" i="24"/>
  <c r="H6" i="17"/>
  <c r="D10" i="17"/>
  <c r="H12" i="22"/>
  <c r="F12" i="24"/>
  <c r="H6" i="15"/>
  <c r="F10" i="15"/>
  <c r="B14" i="15"/>
  <c r="B4" i="17"/>
  <c r="B10" i="19"/>
  <c r="F6" i="24"/>
  <c r="B10" i="24"/>
  <c r="H12" i="24"/>
  <c r="B8" i="15"/>
  <c r="H10" i="15"/>
  <c r="D4" i="17"/>
  <c r="D3" i="17" s="1"/>
  <c r="B8" i="17"/>
  <c r="H10" i="17"/>
  <c r="B4" i="19"/>
  <c r="H6" i="19"/>
  <c r="D10" i="19"/>
  <c r="F6" i="21"/>
  <c r="D4" i="22"/>
  <c r="D3" i="22" s="1"/>
  <c r="F10" i="22"/>
  <c r="B14" i="22"/>
  <c r="B4" i="24"/>
  <c r="H6" i="24"/>
  <c r="D10" i="24"/>
  <c r="D8" i="15"/>
  <c r="F4" i="17"/>
  <c r="F3" i="17" s="1"/>
  <c r="D8" i="17"/>
  <c r="D4" i="19"/>
  <c r="D3" i="19" s="1"/>
  <c r="F10" i="19"/>
  <c r="B14" i="19"/>
  <c r="H6" i="21"/>
  <c r="F4" i="22"/>
  <c r="F3" i="22" s="1"/>
  <c r="H10" i="22"/>
  <c r="D4" i="24"/>
  <c r="D3" i="24" s="1"/>
  <c r="F10" i="24"/>
  <c r="B14" i="24"/>
  <c r="B6" i="15"/>
  <c r="H8" i="15"/>
  <c r="B6" i="17"/>
  <c r="H8" i="17"/>
  <c r="H4" i="19"/>
  <c r="H3" i="19" s="1"/>
  <c r="B12" i="22"/>
  <c r="H4" i="24"/>
  <c r="H3" i="24" s="1"/>
  <c r="C4" i="14"/>
  <c r="C3" i="14" s="1"/>
  <c r="E4" i="14"/>
  <c r="E3" i="14" s="1"/>
  <c r="G4" i="14"/>
  <c r="G3" i="14" s="1"/>
  <c r="C8" i="14"/>
  <c r="E8" i="14"/>
  <c r="G8" i="14"/>
  <c r="C12" i="14"/>
  <c r="E12" i="14"/>
  <c r="G12" i="14"/>
  <c r="C4" i="16"/>
  <c r="C3" i="16" s="1"/>
  <c r="E4" i="16"/>
  <c r="E3" i="16" s="1"/>
  <c r="G4" i="16"/>
  <c r="G3" i="16" s="1"/>
  <c r="B4" i="14"/>
  <c r="D4" i="14"/>
  <c r="D3" i="14" s="1"/>
  <c r="F4" i="14"/>
  <c r="F3" i="14" s="1"/>
  <c r="B6" i="14"/>
  <c r="D6" i="14"/>
  <c r="F6" i="14"/>
  <c r="H6" i="14"/>
  <c r="B8" i="14"/>
  <c r="D8" i="14"/>
  <c r="F8" i="14"/>
  <c r="B10" i="14"/>
  <c r="D10" i="14"/>
  <c r="F10" i="14"/>
  <c r="H10" i="14"/>
  <c r="B12" i="14"/>
  <c r="D12" i="14"/>
  <c r="F12" i="14"/>
  <c r="B14" i="14"/>
  <c r="C4" i="15"/>
  <c r="C3" i="15" s="1"/>
  <c r="E4" i="15"/>
  <c r="E3" i="15" s="1"/>
  <c r="C6" i="15"/>
  <c r="E6" i="15"/>
  <c r="C8" i="15"/>
  <c r="E8" i="15"/>
  <c r="C10" i="15"/>
  <c r="E10" i="15"/>
  <c r="C12" i="15"/>
  <c r="E12" i="15"/>
  <c r="B4" i="16"/>
  <c r="D4" i="16"/>
  <c r="D3" i="16" s="1"/>
  <c r="F4" i="16"/>
  <c r="F3" i="16" s="1"/>
  <c r="B6" i="16"/>
  <c r="D6" i="16"/>
  <c r="F6" i="16"/>
  <c r="H6" i="16"/>
  <c r="B8" i="16"/>
  <c r="D8" i="16"/>
  <c r="F8" i="16"/>
  <c r="H8" i="16"/>
  <c r="B10" i="16"/>
  <c r="D10" i="16"/>
  <c r="F10" i="16"/>
  <c r="H10" i="16"/>
  <c r="B12" i="16"/>
  <c r="D12" i="16"/>
  <c r="F12" i="16"/>
  <c r="H12" i="16"/>
  <c r="B14" i="16"/>
  <c r="C4" i="17"/>
  <c r="C3" i="17" s="1"/>
  <c r="E4" i="17"/>
  <c r="E3" i="17" s="1"/>
  <c r="H4" i="17"/>
  <c r="H3" i="17" s="1"/>
  <c r="C4" i="18"/>
  <c r="C3" i="18" s="1"/>
  <c r="C6" i="18"/>
  <c r="C8" i="18"/>
  <c r="C10" i="18"/>
  <c r="C12" i="18"/>
  <c r="C6" i="14"/>
  <c r="E6" i="14"/>
  <c r="C10" i="14"/>
  <c r="E10" i="14"/>
  <c r="C6" i="16"/>
  <c r="E6" i="16"/>
  <c r="C8" i="16"/>
  <c r="E8" i="16"/>
  <c r="C10" i="16"/>
  <c r="E10" i="16"/>
  <c r="C12" i="16"/>
  <c r="E12" i="16"/>
  <c r="H4" i="18"/>
  <c r="H3" i="18" s="1"/>
  <c r="F4" i="18"/>
  <c r="F3" i="18" s="1"/>
  <c r="D4" i="18"/>
  <c r="D3" i="18" s="1"/>
  <c r="B4" i="18"/>
  <c r="E4" i="18"/>
  <c r="E3" i="18" s="1"/>
  <c r="H6" i="18"/>
  <c r="F6" i="18"/>
  <c r="D6" i="18"/>
  <c r="B6" i="18"/>
  <c r="E6" i="18"/>
  <c r="H8" i="18"/>
  <c r="F8" i="18"/>
  <c r="D8" i="18"/>
  <c r="B8" i="18"/>
  <c r="E8" i="18"/>
  <c r="H10" i="18"/>
  <c r="F10" i="18"/>
  <c r="D10" i="18"/>
  <c r="B10" i="18"/>
  <c r="E10" i="18"/>
  <c r="H12" i="18"/>
  <c r="F12" i="18"/>
  <c r="D12" i="18"/>
  <c r="B12" i="18"/>
  <c r="E12" i="18"/>
  <c r="C4" i="20"/>
  <c r="C3" i="20" s="1"/>
  <c r="E4" i="20"/>
  <c r="E3" i="20" s="1"/>
  <c r="G4" i="20"/>
  <c r="G3" i="20" s="1"/>
  <c r="C6" i="20"/>
  <c r="E6" i="20"/>
  <c r="G6" i="20"/>
  <c r="C8" i="20"/>
  <c r="E8" i="20"/>
  <c r="G8" i="20"/>
  <c r="C10" i="20"/>
  <c r="E10" i="20"/>
  <c r="G10" i="20"/>
  <c r="C12" i="20"/>
  <c r="E12" i="20"/>
  <c r="G12" i="20"/>
  <c r="C14" i="20"/>
  <c r="H4" i="23"/>
  <c r="H3" i="23" s="1"/>
  <c r="F4" i="23"/>
  <c r="F3" i="23" s="1"/>
  <c r="D4" i="23"/>
  <c r="D3" i="23" s="1"/>
  <c r="B4" i="23"/>
  <c r="E4" i="23"/>
  <c r="E3" i="23" s="1"/>
  <c r="C6" i="17"/>
  <c r="E6" i="17"/>
  <c r="C8" i="17"/>
  <c r="E8" i="17"/>
  <c r="C10" i="17"/>
  <c r="E10" i="17"/>
  <c r="C12" i="17"/>
  <c r="E12" i="17"/>
  <c r="C4" i="19"/>
  <c r="C3" i="19" s="1"/>
  <c r="E4" i="19"/>
  <c r="E3" i="19" s="1"/>
  <c r="C6" i="19"/>
  <c r="E6" i="19"/>
  <c r="C8" i="19"/>
  <c r="E8" i="19"/>
  <c r="C10" i="19"/>
  <c r="E10" i="19"/>
  <c r="C12" i="19"/>
  <c r="E12" i="19"/>
  <c r="B4" i="20"/>
  <c r="D4" i="20"/>
  <c r="D3" i="20" s="1"/>
  <c r="F4" i="20"/>
  <c r="F3" i="20" s="1"/>
  <c r="B6" i="20"/>
  <c r="D6" i="20"/>
  <c r="F6" i="20"/>
  <c r="B8" i="20"/>
  <c r="D8" i="20"/>
  <c r="F8" i="20"/>
  <c r="B10" i="20"/>
  <c r="D10" i="20"/>
  <c r="F10" i="20"/>
  <c r="B12" i="20"/>
  <c r="D12" i="20"/>
  <c r="F12" i="20"/>
  <c r="C4" i="21"/>
  <c r="C3" i="21" s="1"/>
  <c r="E4" i="21"/>
  <c r="E3" i="21" s="1"/>
  <c r="C6" i="21"/>
  <c r="E6" i="21"/>
  <c r="H8" i="21"/>
  <c r="F8" i="21"/>
  <c r="C8" i="21"/>
  <c r="E8" i="21"/>
  <c r="H10" i="21"/>
  <c r="F10" i="21"/>
  <c r="D10" i="21"/>
  <c r="B10" i="21"/>
  <c r="E10" i="21"/>
  <c r="H12" i="21"/>
  <c r="F12" i="21"/>
  <c r="D12" i="21"/>
  <c r="B12" i="21"/>
  <c r="E12" i="21"/>
  <c r="C4" i="23"/>
  <c r="C3" i="23" s="1"/>
  <c r="G4" i="23"/>
  <c r="G3" i="23" s="1"/>
  <c r="C4" i="22"/>
  <c r="C3" i="22" s="1"/>
  <c r="E4" i="22"/>
  <c r="E3" i="22" s="1"/>
  <c r="C6" i="22"/>
  <c r="E6" i="22"/>
  <c r="C8" i="22"/>
  <c r="E8" i="22"/>
  <c r="C10" i="22"/>
  <c r="E10" i="22"/>
  <c r="C12" i="22"/>
  <c r="E12" i="22"/>
  <c r="B6" i="23"/>
  <c r="D6" i="23"/>
  <c r="F6" i="23"/>
  <c r="H6" i="23"/>
  <c r="B8" i="23"/>
  <c r="D8" i="23"/>
  <c r="F8" i="23"/>
  <c r="H8" i="23"/>
  <c r="B10" i="23"/>
  <c r="D10" i="23"/>
  <c r="F10" i="23"/>
  <c r="H10" i="23"/>
  <c r="B12" i="23"/>
  <c r="D12" i="23"/>
  <c r="F12" i="23"/>
  <c r="H12" i="23"/>
  <c r="B14" i="23"/>
  <c r="C4" i="24"/>
  <c r="C3" i="24" s="1"/>
  <c r="E4" i="24"/>
  <c r="E3" i="24" s="1"/>
  <c r="C6" i="24"/>
  <c r="E6" i="24"/>
  <c r="C8" i="24"/>
  <c r="E8" i="24"/>
  <c r="C10" i="24"/>
  <c r="E10" i="24"/>
  <c r="C12" i="24"/>
  <c r="E12" i="24"/>
  <c r="B4" i="25"/>
  <c r="D4" i="25"/>
  <c r="D3" i="25" s="1"/>
  <c r="F4" i="25"/>
  <c r="F3" i="25" s="1"/>
  <c r="H4" i="25"/>
  <c r="H3" i="25" s="1"/>
  <c r="B6" i="25"/>
  <c r="D6" i="25"/>
  <c r="F6" i="25"/>
  <c r="H6" i="25"/>
  <c r="B8" i="25"/>
  <c r="D8" i="25"/>
  <c r="F8" i="25"/>
  <c r="H8" i="25"/>
  <c r="B10" i="25"/>
  <c r="D10" i="25"/>
  <c r="F10" i="25"/>
  <c r="H10" i="25"/>
  <c r="B12" i="25"/>
  <c r="D12" i="25"/>
  <c r="F12" i="25"/>
  <c r="H12" i="25"/>
  <c r="B14" i="25"/>
  <c r="C6" i="23"/>
  <c r="E6" i="23"/>
  <c r="C8" i="23"/>
  <c r="E8" i="23"/>
  <c r="C10" i="23"/>
  <c r="E10" i="23"/>
  <c r="C12" i="23"/>
  <c r="E12" i="23"/>
  <c r="C4" i="25"/>
  <c r="C3" i="25" s="1"/>
  <c r="E4" i="25"/>
  <c r="E3" i="25" s="1"/>
  <c r="C6" i="25"/>
  <c r="E6" i="25"/>
  <c r="C8" i="25"/>
  <c r="E8" i="25"/>
  <c r="C10" i="25"/>
  <c r="E10" i="25"/>
  <c r="C12" i="25"/>
  <c r="E12" i="25"/>
  <c r="B3" i="24"/>
  <c r="B3" i="23"/>
  <c r="B3" i="22"/>
  <c r="B3" i="21"/>
  <c r="B3" i="20"/>
  <c r="B3" i="19" l="1"/>
  <c r="B3" i="18"/>
  <c r="B3" i="17"/>
  <c r="B3" i="16" l="1"/>
  <c r="B3" i="25" l="1"/>
  <c r="B3" i="15" l="1"/>
  <c r="B3" i="1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G7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 xml:space="preserve">Hajdú7 Kft.+
Hajdúböszörmény Bocskai téri Református Egyházközség </t>
        </r>
      </text>
    </comment>
    <comment ref="G9" authorId="0" shapeId="0" xr:uid="{00000000-0006-0000-0100-000002000000}">
      <text>
        <r>
          <rPr>
            <sz val="9"/>
            <color indexed="81"/>
            <rFont val="Tahoma"/>
            <charset val="1"/>
          </rPr>
          <t xml:space="preserve">Hb-i Bocskai Néptáncegyüttes Baráti Körének Egyesülete
</t>
        </r>
      </text>
    </comment>
    <comment ref="H9" authorId="0" shapeId="0" xr:uid="{00000000-0006-0000-0100-000003000000}">
      <text>
        <r>
          <rPr>
            <b/>
            <sz val="9"/>
            <color indexed="81"/>
            <rFont val="Tahoma"/>
            <family val="2"/>
            <charset val="238"/>
          </rPr>
          <t xml:space="preserve">Hajdúböszörmény Bocskai téri Református Egyházközség
</t>
        </r>
      </text>
    </comment>
    <comment ref="B13" authorId="0" shapeId="0" xr:uid="{00000000-0006-0000-0100-000004000000}">
      <text>
        <r>
          <rPr>
            <sz val="9"/>
            <color indexed="81"/>
            <rFont val="Tahoma"/>
            <charset val="1"/>
          </rPr>
          <t xml:space="preserve">"Hajdú 400" Hagyományörző, Kertészeti és Kulturális Egyesület + Tessedik Sámuel Kertbarátkör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G7" authorId="0" shapeId="0" xr:uid="{00000000-0006-0000-0A00-000001000000}">
      <text>
        <r>
          <rPr>
            <b/>
            <sz val="9"/>
            <color indexed="81"/>
            <rFont val="Tahoma"/>
            <family val="2"/>
            <charset val="238"/>
          </rPr>
          <t>Hajdú7 Kft.
+ Hajdúböszörményi Népzenei Együttes</t>
        </r>
      </text>
    </comment>
    <comment ref="C9" authorId="0" shapeId="0" xr:uid="{00000000-0006-0000-0A00-000002000000}">
      <text>
        <r>
          <rPr>
            <b/>
            <sz val="9"/>
            <color indexed="81"/>
            <rFont val="Tahoma"/>
            <family val="2"/>
            <charset val="238"/>
          </rPr>
          <t>Hajdúböszörmény Város Önkormányzata/Hatósági Osztály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G11" authorId="0" shapeId="0" xr:uid="{00000000-0006-0000-0A00-000003000000}">
      <text>
        <r>
          <rPr>
            <b/>
            <sz val="9"/>
            <color indexed="81"/>
            <rFont val="Tahoma"/>
            <family val="2"/>
            <charset val="238"/>
          </rPr>
          <t>Hajdú7 Kft./ Borosné Máté Mónika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13" authorId="0" shapeId="0" xr:uid="{00000000-0006-0000-0A00-000004000000}">
      <text>
        <r>
          <rPr>
            <b/>
            <sz val="9"/>
            <color indexed="81"/>
            <rFont val="Tahoma"/>
            <family val="2"/>
            <charset val="238"/>
          </rPr>
          <t>Magyar Vöröskereszt Hajdúböszörmény Területi Szervezete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E7" authorId="0" shapeId="0" xr:uid="{00000000-0006-0000-0B00-000001000000}">
      <text>
        <r>
          <rPr>
            <sz val="9"/>
            <color indexed="81"/>
            <rFont val="Tahoma"/>
            <family val="2"/>
            <charset val="238"/>
          </rPr>
          <t xml:space="preserve">Magyar Vöröskereszt Hajdúböszörmény Területi Szervezete
</t>
        </r>
      </text>
    </comment>
    <comment ref="H9" authorId="0" shapeId="0" xr:uid="{00000000-0006-0000-0B00-000002000000}">
      <text>
        <r>
          <rPr>
            <b/>
            <sz val="9"/>
            <color indexed="81"/>
            <rFont val="Tahoma"/>
            <family val="2"/>
            <charset val="238"/>
          </rPr>
          <t>Hajdúböszörményi Bocskai Néptáncegyüttes Baráti Körének Egyesülete</t>
        </r>
      </text>
    </comment>
    <comment ref="B11" authorId="0" shapeId="0" xr:uid="{00000000-0006-0000-0B00-000003000000}">
      <text>
        <r>
          <rPr>
            <sz val="9"/>
            <color indexed="81"/>
            <rFont val="Tahoma"/>
            <family val="2"/>
            <charset val="238"/>
          </rPr>
          <t xml:space="preserve">Magyar Vöröskereszt Hajdúböszörmény Területi Szervezete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D7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38"/>
          </rPr>
          <t>Hajdúsági Galéria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G7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38"/>
          </rPr>
          <t>Kertész László Városi Könyvtár</t>
        </r>
      </text>
    </comment>
    <comment ref="E9" authorId="0" shapeId="0" xr:uid="{00000000-0006-0000-0200-000003000000}">
      <text>
        <r>
          <rPr>
            <sz val="9"/>
            <color indexed="81"/>
            <rFont val="Tahoma"/>
            <family val="2"/>
            <charset val="238"/>
          </rPr>
          <t xml:space="preserve">Hajdúböszörmény Város Önkormányzata/ Polgármesteri Kabinet
</t>
        </r>
      </text>
    </comment>
    <comment ref="F9" authorId="0" shapeId="0" xr:uid="{00000000-0006-0000-0200-000004000000}">
      <text>
        <r>
          <rPr>
            <sz val="9"/>
            <color indexed="81"/>
            <rFont val="Tahoma"/>
            <family val="2"/>
            <charset val="238"/>
          </rPr>
          <t xml:space="preserve">Közreműködik: Baltazár Dezső Református Ált. Isk.
</t>
        </r>
      </text>
    </comment>
    <comment ref="G13" authorId="0" shapeId="0" xr:uid="{00000000-0006-0000-0200-000005000000}">
      <text>
        <r>
          <rPr>
            <b/>
            <sz val="9"/>
            <color indexed="81"/>
            <rFont val="Tahoma"/>
            <family val="2"/>
            <charset val="238"/>
          </rPr>
          <t xml:space="preserve">Hajdú7 Kft.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D5" authorId="0" shapeId="0" xr:uid="{00000000-0006-0000-0300-000001000000}">
      <text>
        <r>
          <rPr>
            <b/>
            <sz val="9"/>
            <color indexed="81"/>
            <rFont val="Tahoma"/>
            <charset val="1"/>
          </rPr>
          <t xml:space="preserve">Kertész László Városi Könyvtár
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G5" authorId="0" shapeId="0" xr:uid="{00000000-0006-0000-0300-000002000000}">
      <text>
        <r>
          <rPr>
            <b/>
            <sz val="9"/>
            <color indexed="81"/>
            <rFont val="Tahoma"/>
            <charset val="1"/>
          </rPr>
          <t>Hajdú7 Kft. +
Kertész László Városi Könyvtár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B7" authorId="0" shapeId="0" xr:uid="{00000000-0006-0000-0300-000003000000}">
      <text>
        <r>
          <rPr>
            <b/>
            <sz val="9"/>
            <color indexed="81"/>
            <rFont val="Tahoma"/>
            <charset val="1"/>
          </rPr>
          <t xml:space="preserve">Kertész László Városi Könyvtár
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7" authorId="0" shapeId="0" xr:uid="{00000000-0006-0000-0300-000004000000}">
      <text>
        <r>
          <rPr>
            <b/>
            <sz val="9"/>
            <color indexed="81"/>
            <rFont val="Tahoma"/>
            <charset val="1"/>
          </rPr>
          <t>Kertész László Város Könyvtár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D7" authorId="0" shapeId="0" xr:uid="{00000000-0006-0000-0300-000005000000}">
      <text>
        <r>
          <rPr>
            <b/>
            <sz val="9"/>
            <color indexed="81"/>
            <rFont val="Tahoma"/>
            <charset val="1"/>
          </rPr>
          <t>Kertész László Városi Könyvtár
+ 
Széchenyi Iskola</t>
        </r>
      </text>
    </comment>
    <comment ref="E7" authorId="0" shapeId="0" xr:uid="{00000000-0006-0000-0300-000006000000}">
      <text>
        <r>
          <rPr>
            <b/>
            <sz val="9"/>
            <color indexed="81"/>
            <rFont val="Tahoma"/>
            <family val="2"/>
            <charset val="238"/>
          </rPr>
          <t xml:space="preserve">Hajdú7 Kft. + Kertész László Városi Könyvtár
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9" authorId="0" shapeId="0" xr:uid="{00000000-0006-0000-0300-000007000000}">
      <text>
        <r>
          <rPr>
            <b/>
            <sz val="9"/>
            <color indexed="81"/>
            <rFont val="Tahoma"/>
            <family val="2"/>
            <charset val="238"/>
          </rPr>
          <t xml:space="preserve">Magyar Vöröskereszt Hajdúböszörményi Területi Szervezete
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G9" authorId="0" shapeId="0" xr:uid="{00000000-0006-0000-0300-000008000000}">
      <text>
        <r>
          <rPr>
            <b/>
            <sz val="9"/>
            <color indexed="81"/>
            <rFont val="Tahoma"/>
            <family val="2"/>
            <charset val="238"/>
          </rPr>
          <t>Bocskai Néptáncegyüttes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 xr:uid="{00000000-0006-0000-0300-000009000000}">
      <text>
        <r>
          <rPr>
            <b/>
            <sz val="9"/>
            <color indexed="81"/>
            <rFont val="Tahoma"/>
            <family val="2"/>
            <charset val="238"/>
          </rPr>
          <t>Hajdúböszörmény Város Önkormányzata/ Városfejlesztési és Városüzemeltetési Osztály+ Zöld Kör + Kertész László Városi Könyvtár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B7" authorId="0" shapeId="0" xr:uid="{00000000-0006-0000-0400-000001000000}">
      <text>
        <r>
          <rPr>
            <b/>
            <sz val="9"/>
            <color indexed="81"/>
            <rFont val="Tahoma"/>
            <family val="2"/>
            <charset val="238"/>
          </rPr>
          <t xml:space="preserve">Kertész László Városi Könyvtár
</t>
        </r>
      </text>
    </comment>
    <comment ref="F7" authorId="0" shapeId="0" xr:uid="{F3CB97BB-C40B-46D3-8306-395F3A5C7A9B}">
      <text>
        <r>
          <rPr>
            <b/>
            <sz val="9"/>
            <color indexed="81"/>
            <rFont val="Tahoma"/>
            <charset val="1"/>
          </rPr>
          <t>Hajdúsági Galéria</t>
        </r>
      </text>
    </comment>
    <comment ref="G7" authorId="0" shapeId="0" xr:uid="{00000000-0006-0000-0400-000002000000}">
      <text>
        <r>
          <rPr>
            <b/>
            <sz val="9"/>
            <color indexed="81"/>
            <rFont val="Tahoma"/>
            <charset val="1"/>
          </rPr>
          <t>Hajdúböszörményi Bocskai Néptáncegyesület Baráti Körének Egyesülete</t>
        </r>
      </text>
    </comment>
    <comment ref="D9" authorId="0" shapeId="0" xr:uid="{00000000-0006-0000-0400-000003000000}">
      <text>
        <r>
          <rPr>
            <b/>
            <sz val="9"/>
            <color indexed="81"/>
            <rFont val="Tahoma"/>
            <family val="2"/>
            <charset val="238"/>
          </rPr>
          <t>Kertész László Városi Könyvtár
+ Sillye Gábor MK.</t>
        </r>
      </text>
    </comment>
    <comment ref="G9" authorId="0" shapeId="0" xr:uid="{00000000-0006-0000-0400-000004000000}">
      <text>
        <r>
          <rPr>
            <sz val="9"/>
            <color indexed="81"/>
            <rFont val="Tahoma"/>
            <charset val="1"/>
          </rPr>
          <t xml:space="preserve">"Hajdú 400" Hagyományőrző, Kertészeti és Kulturális Egyesület + Vega Csillagászati Egyesület Hajdúsági Területi Klub
</t>
        </r>
      </text>
    </comment>
    <comment ref="D11" authorId="0" shapeId="0" xr:uid="{00000000-0006-0000-0400-000005000000}">
      <text>
        <r>
          <rPr>
            <b/>
            <sz val="9"/>
            <color indexed="81"/>
            <rFont val="Tahoma"/>
            <charset val="1"/>
          </rPr>
          <t>SGMK</t>
        </r>
      </text>
    </comment>
    <comment ref="G11" authorId="0" shapeId="0" xr:uid="{00000000-0006-0000-0400-000006000000}">
      <text>
        <r>
          <rPr>
            <sz val="9"/>
            <color indexed="81"/>
            <rFont val="Tahoma"/>
            <family val="2"/>
            <charset val="238"/>
          </rPr>
          <t>"Minden jó könyv egy-egy tanítója a nemzetnek" Gárdonyi Alapítvány
+ Önkormányzat</t>
        </r>
      </text>
    </comment>
    <comment ref="H11" authorId="0" shapeId="0" xr:uid="{00000000-0006-0000-0400-000007000000}">
      <text>
        <r>
          <rPr>
            <b/>
            <sz val="9"/>
            <color indexed="81"/>
            <rFont val="Tahoma"/>
            <family val="2"/>
            <charset val="238"/>
          </rPr>
          <t>Hajdú7 Kft.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H5" authorId="0" shapeId="0" xr:uid="{00000000-0006-0000-0500-000001000000}">
      <text>
        <r>
          <rPr>
            <b/>
            <sz val="9"/>
            <color indexed="81"/>
            <rFont val="Tahoma"/>
            <charset val="1"/>
          </rPr>
          <t>Hajdú7 Kft. 
+ Görögkatolikus Egyház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H9" authorId="0" shapeId="0" xr:uid="{00000000-0006-0000-0500-000002000000}">
      <text>
        <r>
          <rPr>
            <b/>
            <sz val="9"/>
            <color indexed="81"/>
            <rFont val="Tahoma"/>
            <family val="2"/>
            <charset val="238"/>
          </rPr>
          <t xml:space="preserve">Június 13-16 :
Kertész László Városi Könyvtár
+ Mazsorett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B5" authorId="0" shapeId="0" xr:uid="{00000000-0006-0000-0600-000001000000}">
      <text>
        <r>
          <rPr>
            <sz val="9"/>
            <color indexed="81"/>
            <rFont val="Tahoma"/>
            <family val="2"/>
            <charset val="238"/>
          </rPr>
          <t xml:space="preserve">Hajdúböszörmény ESZ-V Nonprofit Kft. 
</t>
        </r>
      </text>
    </comment>
    <comment ref="F5" authorId="0" shapeId="0" xr:uid="{00000000-0006-0000-0600-000002000000}">
      <text>
        <r>
          <rPr>
            <b/>
            <sz val="9"/>
            <color indexed="81"/>
            <rFont val="Tahoma"/>
            <family val="2"/>
            <charset val="238"/>
          </rPr>
          <t>Hajdúböszörmény Kálvin téri Református Egyházközség</t>
        </r>
      </text>
    </comment>
    <comment ref="F7" authorId="0" shapeId="0" xr:uid="{00000000-0006-0000-0600-000003000000}">
      <text>
        <r>
          <rPr>
            <b/>
            <sz val="9"/>
            <color indexed="81"/>
            <rFont val="Tahoma"/>
            <charset val="1"/>
          </rPr>
          <t>Nagyhajú Sándor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G7" authorId="0" shapeId="0" xr:uid="{00000000-0006-0000-0600-000004000000}">
      <text>
        <r>
          <rPr>
            <b/>
            <sz val="9"/>
            <color indexed="81"/>
            <rFont val="Tahoma"/>
            <charset val="1"/>
          </rPr>
          <t>HAFIM+
Nagyhajdú Sándor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H7" authorId="0" shapeId="0" xr:uid="{00000000-0006-0000-0600-000005000000}">
      <text>
        <r>
          <rPr>
            <b/>
            <sz val="9"/>
            <color indexed="81"/>
            <rFont val="Tahoma"/>
            <charset val="1"/>
          </rPr>
          <t>Nagyhajú Sándor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G11" authorId="0" shapeId="0" xr:uid="{00000000-0006-0000-0600-000006000000}">
      <text>
        <r>
          <rPr>
            <b/>
            <sz val="9"/>
            <color indexed="81"/>
            <rFont val="Tahoma"/>
            <charset val="1"/>
          </rPr>
          <t>Kertész László Hajdúsági Irodalmi Kör Közhasznú Egyesület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G5" authorId="0" shapeId="0" xr:uid="{00000000-0006-0000-0700-000001000000}">
      <text>
        <r>
          <rPr>
            <b/>
            <sz val="9"/>
            <color indexed="81"/>
            <rFont val="Tahoma"/>
            <family val="2"/>
            <charset val="238"/>
          </rPr>
          <t>Díjugratók. Hagyományőrzők és Fogathajtók Közhasznú Sportegyesülete</t>
        </r>
      </text>
    </comment>
    <comment ref="G7" authorId="0" shapeId="0" xr:uid="{00000000-0006-0000-0700-000002000000}">
      <text>
        <r>
          <rPr>
            <b/>
            <sz val="9"/>
            <color indexed="81"/>
            <rFont val="Tahoma"/>
            <family val="2"/>
            <charset val="238"/>
          </rPr>
          <t>Terminus Ismeretterjesztő Egyesület + Veterán Kulturális Egyesület</t>
        </r>
      </text>
    </comment>
    <comment ref="B11" authorId="0" shapeId="0" xr:uid="{00000000-0006-0000-0700-000003000000}">
      <text>
        <r>
          <rPr>
            <b/>
            <sz val="9"/>
            <color indexed="81"/>
            <rFont val="Tahoma"/>
            <family val="2"/>
            <charset val="238"/>
          </rPr>
          <t>Hajdú7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13" authorId="0" shapeId="0" xr:uid="{00000000-0006-0000-0700-000004000000}">
      <text>
        <r>
          <rPr>
            <b/>
            <sz val="9"/>
            <color indexed="81"/>
            <rFont val="Tahoma"/>
            <charset val="1"/>
          </rPr>
          <t xml:space="preserve">Debreceni Egyetem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D9" authorId="0" shapeId="0" xr:uid="{00000000-0006-0000-0800-000001000000}">
      <text>
        <r>
          <rPr>
            <sz val="9"/>
            <color indexed="81"/>
            <rFont val="Tahoma"/>
            <family val="2"/>
            <charset val="238"/>
          </rPr>
          <t xml:space="preserve">"Hajdú 400" Hagyományőrző,Kertészeti és Kulturális Egyesület / Tessedik Sámuel Kertbarátkör 
</t>
        </r>
      </text>
    </comment>
    <comment ref="F9" authorId="0" shapeId="0" xr:uid="{00000000-0006-0000-0800-000002000000}">
      <text>
        <r>
          <rPr>
            <sz val="9"/>
            <color indexed="81"/>
            <rFont val="Tahoma"/>
            <family val="2"/>
            <charset val="238"/>
          </rPr>
          <t xml:space="preserve">Daróci Bárdos Tamás Vegyeskar Egyesület
+
Tekergők SE
</t>
        </r>
      </text>
    </comment>
    <comment ref="G9" authorId="0" shapeId="0" xr:uid="{00000000-0006-0000-0800-000003000000}">
      <text>
        <r>
          <rPr>
            <sz val="9"/>
            <color indexed="81"/>
            <rFont val="Tahoma"/>
            <charset val="1"/>
          </rPr>
          <t xml:space="preserve">Tekergők SE
</t>
        </r>
      </text>
    </comment>
    <comment ref="H11" authorId="0" shapeId="0" xr:uid="{00000000-0006-0000-0800-000004000000}">
      <text>
        <r>
          <rPr>
            <b/>
            <sz val="9"/>
            <color indexed="81"/>
            <rFont val="Tahoma"/>
            <family val="2"/>
            <charset val="238"/>
          </rPr>
          <t>Hajdúböszörmény Város Önkormányzata/Városfejlesztési és Városüzemeltetési Osztály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D5" authorId="0" shapeId="0" xr:uid="{00000000-0006-0000-0900-000001000000}">
      <text>
        <r>
          <rPr>
            <b/>
            <sz val="9"/>
            <color indexed="81"/>
            <rFont val="Tahoma"/>
            <family val="2"/>
            <charset val="238"/>
          </rPr>
          <t xml:space="preserve">Kertész László Városi Könyvtár
</t>
        </r>
      </text>
    </comment>
    <comment ref="H5" authorId="0" shapeId="0" xr:uid="{00000000-0006-0000-0900-000002000000}">
      <text>
        <r>
          <rPr>
            <b/>
            <sz val="9"/>
            <color indexed="81"/>
            <rFont val="Tahoma"/>
            <family val="2"/>
            <charset val="238"/>
          </rPr>
          <t>Kertész László Városi KÖnyvtár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F9" authorId="0" shapeId="0" xr:uid="{00000000-0006-0000-0900-000003000000}">
      <text>
        <r>
          <rPr>
            <b/>
            <sz val="9"/>
            <color indexed="81"/>
            <rFont val="Tahoma"/>
            <family val="2"/>
            <charset val="238"/>
          </rPr>
          <t>Hajdú7 Kft.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G11" authorId="0" shapeId="0" xr:uid="{00000000-0006-0000-0900-000004000000}">
      <text>
        <r>
          <rPr>
            <b/>
            <sz val="9"/>
            <color indexed="81"/>
            <rFont val="Tahoma"/>
            <family val="2"/>
            <charset val="238"/>
          </rPr>
          <t xml:space="preserve">"Hajdú 400" Hagyományőrző, Kertészeti és Kulturális Egyesület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>+
Hajdúböszörményi Mentő Alapítvány</t>
        </r>
      </text>
    </comment>
    <comment ref="E13" authorId="0" shapeId="0" xr:uid="{00000000-0006-0000-0900-000005000000}">
      <text>
        <r>
          <rPr>
            <sz val="9"/>
            <color indexed="81"/>
            <rFont val="Tahoma"/>
            <family val="2"/>
            <charset val="238"/>
          </rPr>
          <t xml:space="preserve">Hajdúböszörmény Bocskai téri Református Egyházközség
+ 
Tekergők SE
</t>
        </r>
      </text>
    </comment>
  </commentList>
</comments>
</file>

<file path=xl/sharedStrings.xml><?xml version="1.0" encoding="utf-8"?>
<sst xmlns="http://schemas.openxmlformats.org/spreadsheetml/2006/main" count="130" uniqueCount="104">
  <si>
    <t>Megjegyzések</t>
  </si>
  <si>
    <t xml:space="preserve"> </t>
  </si>
  <si>
    <t>Naptárbeállítások</t>
  </si>
  <si>
    <t>Év</t>
  </si>
  <si>
    <t>Hét kezdete</t>
  </si>
  <si>
    <t>hétfő</t>
  </si>
  <si>
    <t>Hajdúsági Disznótor és Hajdúsági Népművészeti Nap + Házasság hete</t>
  </si>
  <si>
    <t>Házasság hete</t>
  </si>
  <si>
    <t>Városi bor-és pálinka verseny</t>
  </si>
  <si>
    <t>Magyar Sajtó Napja</t>
  </si>
  <si>
    <t>Városi Elsősegélynyújtó Verseny</t>
  </si>
  <si>
    <t>Föld Napja</t>
  </si>
  <si>
    <t>XII. Hajdúböszörményi Gyermek-és Ifjúsági Néptáncfesztivál és Hajdú-Bihar Vármegyei Örökség Néptánctalálkozó</t>
  </si>
  <si>
    <t xml:space="preserve">Dísznövenyek és Ízek Fesztivála + International Astronomy Day - A csillagászat nemzetközi napja </t>
  </si>
  <si>
    <t xml:space="preserve">Semmelweis-nap </t>
  </si>
  <si>
    <t>Országos Fogathajtó Verseny</t>
  </si>
  <si>
    <t>Augusztus 16-19. XXX. Hajdúhét</t>
  </si>
  <si>
    <r>
      <rPr>
        <sz val="10"/>
        <color rgb="FFFF0000"/>
        <rFont val="Century Gothic"/>
        <family val="2"/>
        <charset val="238"/>
        <scheme val="minor"/>
      </rPr>
      <t>Augusztus vége-szeptember eleje:</t>
    </r>
    <r>
      <rPr>
        <sz val="10"/>
        <color theme="1" tint="0.14999847407452621"/>
        <rFont val="Century Gothic"/>
        <family val="1"/>
        <scheme val="minor"/>
      </rPr>
      <t xml:space="preserve"> Liszt Ferenc Zeneművészeti Egyetem orgonatanszak mesterkurzusa, ingyenes záróhangversennyel (Hajdúböszörményi Református Egyházközség) </t>
    </r>
  </si>
  <si>
    <t>Szeptember 10-11.: Megyei Kertészeti Kiállítás a Város Napja alkalmából</t>
  </si>
  <si>
    <t>Szeptember 16-22. Európai Mobilitási Hét</t>
  </si>
  <si>
    <t xml:space="preserve">Magyar Festészet Napja </t>
  </si>
  <si>
    <t>Márton-napi Ludasságok + Évzáró Gálaműsor/Citerás találkozó</t>
  </si>
  <si>
    <t>Szociális Munka Napja</t>
  </si>
  <si>
    <t xml:space="preserve">VIII. Hajdúböszörményi Koraszülött Találkozó </t>
  </si>
  <si>
    <t>Városi Véradó Ünnepség</t>
  </si>
  <si>
    <t>Rászoruló gyermekek karácsonya</t>
  </si>
  <si>
    <t>Idősek karácsonya</t>
  </si>
  <si>
    <t>Ray Cooney: Család ellen nincs orvosság</t>
  </si>
  <si>
    <t>Válótársas</t>
  </si>
  <si>
    <t>Bereczki Zoltán - Nőnapi koncert</t>
  </si>
  <si>
    <t>Hiszek egy hazában (zenés történelmi játék)</t>
  </si>
  <si>
    <t>A szabin nők elrablása (zenés bohózat)</t>
  </si>
  <si>
    <t>Zene nélkül mit érek én...Cserháti Zsuzsa és Máthé Péter emlékkoncert</t>
  </si>
  <si>
    <t>Illúzió Mesterei Hajdúböszörmény</t>
  </si>
  <si>
    <t>Mulat a Kert</t>
  </si>
  <si>
    <t>Szemenszedett IGAZSÁG avagy hazudni tudni kell!</t>
  </si>
  <si>
    <t>Kalap Jakab - Csiga Biga Show + Író-olvasó találkozó Makk Dániellel, a Fel térképe című kötet szerzőjével- Hajdúböszörményi Könyvklub</t>
  </si>
  <si>
    <t>Világjáró Olvasók - Dajka Ágnes előadása az El Caminoról</t>
  </si>
  <si>
    <t>Író-olvasó találkozó a gyermekkönyvtárba, vendég: Balázs Ágnes</t>
  </si>
  <si>
    <t>Magyar költészet napja - közös versfelolvasás a Honismereti Klub tagjaival, a Verskert kivirágoztatása</t>
  </si>
  <si>
    <t>Részabó Irén előadása</t>
  </si>
  <si>
    <t>Országos Könyvtári Napok programsorozat (szervezés alatt)</t>
  </si>
  <si>
    <t>Advent</t>
  </si>
  <si>
    <t>Advent Karácsonyi Gálaműsor</t>
  </si>
  <si>
    <t>Író-olvasó találkozó Wéber Anikóval a gyermekkönyvtárban</t>
  </si>
  <si>
    <t>Gyermekvédelmi Tanácskozás</t>
  </si>
  <si>
    <t>Valahol Európában</t>
  </si>
  <si>
    <t>KEF</t>
  </si>
  <si>
    <t>Aradi Varga Show</t>
  </si>
  <si>
    <t>Madarak és fák napja - Madársuli - Interaktív program gyerekeknek + Cserháti Zsuzsa &amp; Máté Péter emlékkoncert</t>
  </si>
  <si>
    <t>Salida Táncsport Egyesület Gálaműsora</t>
  </si>
  <si>
    <t>III. Könyvtári Piknik, Vendég: Milbacher Róbert és Papp-Szalay Sándor + Hajdúböszörményi Mazsorett Együttes évzáró műsora</t>
  </si>
  <si>
    <r>
      <rPr>
        <sz val="10"/>
        <color rgb="FFFF0000"/>
        <rFont val="Century Gothic"/>
        <family val="2"/>
        <charset val="238"/>
        <scheme val="minor"/>
      </rPr>
      <t xml:space="preserve">Április: </t>
    </r>
    <r>
      <rPr>
        <sz val="10"/>
        <color theme="1" tint="0.14999847407452621"/>
        <rFont val="Century Gothic"/>
        <family val="1"/>
        <scheme val="minor"/>
      </rPr>
      <t xml:space="preserve">Böszörményi Könyvtári Napok (Kertész László Városi Könyvtár) </t>
    </r>
    <r>
      <rPr>
        <sz val="10"/>
        <color rgb="FFFF0000"/>
        <rFont val="Century Gothic"/>
        <family val="2"/>
        <charset val="238"/>
        <scheme val="minor"/>
      </rPr>
      <t>Április:</t>
    </r>
    <r>
      <rPr>
        <sz val="10"/>
        <color theme="1" tint="0.14999847407452621"/>
        <rFont val="Century Gothic"/>
        <family val="1"/>
        <scheme val="minor"/>
      </rPr>
      <t xml:space="preserve"> Idősügyi Konferencia ( Hajdúböszörmény Város Idősek Tanácsa) </t>
    </r>
    <r>
      <rPr>
        <sz val="10"/>
        <color rgb="FFFF0000"/>
        <rFont val="Century Gothic"/>
        <family val="2"/>
        <charset val="238"/>
        <scheme val="minor"/>
      </rPr>
      <t>Április:</t>
    </r>
    <r>
      <rPr>
        <sz val="10"/>
        <color theme="1" tint="0.14999847407452621"/>
        <rFont val="Century Gothic"/>
        <family val="1"/>
        <scheme val="minor"/>
      </rPr>
      <t xml:space="preserve"> Beszámoló és vezetőségválasztó taggyűlés (Polgármesteri Hivatal Vöröskereszt Alapszervezete</t>
    </r>
    <r>
      <rPr>
        <sz val="10"/>
        <color rgb="FFFF0000"/>
        <rFont val="Century Gothic"/>
        <family val="2"/>
        <charset val="238"/>
        <scheme val="minor"/>
      </rPr>
      <t xml:space="preserve">) Április: </t>
    </r>
    <r>
      <rPr>
        <sz val="10"/>
        <color theme="1" tint="0.14999847407452621"/>
        <rFont val="Century Gothic"/>
        <family val="2"/>
        <charset val="238"/>
        <scheme val="minor"/>
      </rPr>
      <t>Szepessy Béla és tanítványai kiállítás</t>
    </r>
  </si>
  <si>
    <r>
      <rPr>
        <sz val="10"/>
        <color rgb="FFFF0000"/>
        <rFont val="Century Gothic"/>
        <family val="2"/>
        <charset val="238"/>
        <scheme val="minor"/>
      </rPr>
      <t>Május:</t>
    </r>
    <r>
      <rPr>
        <sz val="10"/>
        <color theme="1" tint="0.14999847407452621"/>
        <rFont val="Century Gothic"/>
        <family val="1"/>
        <scheme val="minor"/>
      </rPr>
      <t xml:space="preserve"> Madarak és fák napja (Zöld Kör -a Föld Barátai Magyarország tagja) </t>
    </r>
    <r>
      <rPr>
        <sz val="10"/>
        <color rgb="FFFF0000"/>
        <rFont val="Century Gothic"/>
        <family val="2"/>
        <charset val="238"/>
        <scheme val="minor"/>
      </rPr>
      <t xml:space="preserve"> Május-október:</t>
    </r>
    <r>
      <rPr>
        <sz val="10"/>
        <color theme="1" tint="0.14999847407452621"/>
        <rFont val="Century Gothic"/>
        <family val="1"/>
        <scheme val="minor"/>
      </rPr>
      <t xml:space="preserve"> Díszpolgárok az orgonáért(Templomi orgona megmentéséért Akapítvány) </t>
    </r>
    <r>
      <rPr>
        <sz val="10"/>
        <color rgb="FFFF0000"/>
        <rFont val="Century Gothic"/>
        <family val="2"/>
        <charset val="238"/>
        <scheme val="minor"/>
      </rPr>
      <t>Május 23- június 23:</t>
    </r>
    <r>
      <rPr>
        <sz val="10"/>
        <color theme="1" tint="0.14999847407452621"/>
        <rFont val="Century Gothic"/>
        <family val="1"/>
        <scheme val="minor"/>
      </rPr>
      <t xml:space="preserve"> Búcsú és távlat/ Szabó Miklós fényképei a parasztvilágról c. fotókiállítás (Hajdúsági Múzeum) </t>
    </r>
    <r>
      <rPr>
        <sz val="10"/>
        <color rgb="FFFF0000"/>
        <rFont val="Century Gothic"/>
        <family val="2"/>
        <charset val="238"/>
        <scheme val="minor"/>
      </rPr>
      <t>Május:</t>
    </r>
    <r>
      <rPr>
        <sz val="10"/>
        <color theme="1" tint="0.14999847407452621"/>
        <rFont val="Century Gothic"/>
        <family val="1"/>
        <scheme val="minor"/>
      </rPr>
      <t xml:space="preserve"> Rácz Imre kiállítás</t>
    </r>
  </si>
  <si>
    <t>Kiszner - Balogh Éva kiállítás megnyitó</t>
  </si>
  <si>
    <t>Gajdán Zsuzsa kiállítás megnyitó</t>
  </si>
  <si>
    <t>Város Napja- Ahajdúk böszörménybe telepítésének 415. évfordulója + Szeresd a várost futóverseny + Művésztelep  kiállítás megnyitó</t>
  </si>
  <si>
    <t>Kurucz D. István kiállítás megnyitó</t>
  </si>
  <si>
    <r>
      <rPr>
        <sz val="10"/>
        <color rgb="FFFF0000"/>
        <rFont val="Century Gothic"/>
        <family val="2"/>
        <charset val="238"/>
        <scheme val="minor"/>
      </rPr>
      <t>November:</t>
    </r>
    <r>
      <rPr>
        <sz val="10"/>
        <color theme="1" tint="0.14999847407452621"/>
        <rFont val="Century Gothic"/>
        <family val="1"/>
        <scheme val="minor"/>
      </rPr>
      <t xml:space="preserve"> IV. Tankerületi Tehetségnap( Hajdúböszörményi Tankerületi Központ) </t>
    </r>
    <r>
      <rPr>
        <sz val="10"/>
        <color rgb="FFFF0000"/>
        <rFont val="Century Gothic"/>
        <family val="2"/>
        <charset val="238"/>
        <scheme val="minor"/>
      </rPr>
      <t>November:</t>
    </r>
    <r>
      <rPr>
        <sz val="10"/>
        <color theme="1" tint="0.14999847407452621"/>
        <rFont val="Century Gothic"/>
        <family val="1"/>
        <scheme val="minor"/>
      </rPr>
      <t xml:space="preserve"> 2024. évi Beszámoló Taggyűlés(Polgármesteri Hivatal Vöröskereszt Alapszervezete </t>
    </r>
    <r>
      <rPr>
        <sz val="10"/>
        <color rgb="FFFF0000"/>
        <rFont val="Century Gothic"/>
        <family val="2"/>
        <charset val="238"/>
        <scheme val="minor"/>
      </rPr>
      <t xml:space="preserve">November: </t>
    </r>
    <r>
      <rPr>
        <sz val="10"/>
        <rFont val="Century Gothic"/>
        <family val="2"/>
        <charset val="238"/>
        <scheme val="minor"/>
      </rPr>
      <t>Szilágyi Imre kiállítás megnyitó</t>
    </r>
  </si>
  <si>
    <r>
      <rPr>
        <sz val="10"/>
        <color rgb="FFFF0000"/>
        <rFont val="Century Gothic"/>
        <family val="2"/>
        <charset val="238"/>
        <scheme val="minor"/>
      </rPr>
      <t>December:</t>
    </r>
    <r>
      <rPr>
        <sz val="10"/>
        <color theme="1" tint="0.14999847407452621"/>
        <rFont val="Century Gothic"/>
        <family val="1"/>
        <scheme val="minor"/>
      </rPr>
      <t xml:space="preserve"> Adventi ünnepi koncertek (Hajdú7 Kft.) </t>
    </r>
    <r>
      <rPr>
        <sz val="10"/>
        <color rgb="FFFF0000"/>
        <rFont val="Century Gothic"/>
        <family val="2"/>
        <charset val="238"/>
        <scheme val="minor"/>
      </rPr>
      <t>December:</t>
    </r>
    <r>
      <rPr>
        <sz val="10"/>
        <color theme="1" tint="0.14999847407452621"/>
        <rFont val="Century Gothic"/>
        <family val="1"/>
        <scheme val="minor"/>
      </rPr>
      <t xml:space="preserve"> Segítségre szoruló gyermekek karácsonya (Hajdúböszörmény Város Önkormányzata/Hatósági Osztály) </t>
    </r>
    <r>
      <rPr>
        <sz val="10"/>
        <color rgb="FFFF0000"/>
        <rFont val="Century Gothic"/>
        <family val="2"/>
        <charset val="238"/>
        <scheme val="minor"/>
      </rPr>
      <t>December</t>
    </r>
    <r>
      <rPr>
        <sz val="10"/>
        <color theme="1" tint="0.14999847407452621"/>
        <rFont val="Century Gothic"/>
        <family val="1"/>
        <scheme val="minor"/>
      </rPr>
      <t xml:space="preserve">: Karácsonyi Koncert 2024(Hajdúböszörményi Görögkatolikus Egyházközség) </t>
    </r>
    <r>
      <rPr>
        <sz val="10"/>
        <color rgb="FFFF0000"/>
        <rFont val="Century Gothic"/>
        <family val="2"/>
        <charset val="238"/>
        <scheme val="minor"/>
      </rPr>
      <t xml:space="preserve"> December:</t>
    </r>
    <r>
      <rPr>
        <sz val="10"/>
        <color theme="1" tint="0.14999847407452621"/>
        <rFont val="Century Gothic"/>
        <family val="1"/>
        <scheme val="minor"/>
      </rPr>
      <t xml:space="preserve"> Sávolt Karolina kiállítás megnyitó</t>
    </r>
  </si>
  <si>
    <t>70 éves a Bocskai Horgász Egyesület Kajánsziki tó</t>
  </si>
  <si>
    <t>Országos tanévnyitó ünnepség</t>
  </si>
  <si>
    <t>Július 23-27. XIII. Hajdúböszörményi Írótábor</t>
  </si>
  <si>
    <t>Megemlékezés a doni katasztrófa áldozataira</t>
  </si>
  <si>
    <t>Barangolás a magyar kultúra világában</t>
  </si>
  <si>
    <t>Műhelytől a kiállítótérig - egy magángaléria története Galéria bejárás és bemutatás</t>
  </si>
  <si>
    <t>Pesti Művész Színház - Maga lesz a férjem színházi előadás</t>
  </si>
  <si>
    <t>Sillye Gábor halálának 130. évfordulója</t>
  </si>
  <si>
    <t>Zajácz Tamás: Érints meg! című kiállítás megnyitója</t>
  </si>
  <si>
    <r>
      <rPr>
        <sz val="10"/>
        <color rgb="FFFF0000"/>
        <rFont val="Century Gothic"/>
        <family val="2"/>
        <charset val="238"/>
        <scheme val="minor"/>
      </rPr>
      <t>Március-október</t>
    </r>
    <r>
      <rPr>
        <sz val="10"/>
        <color theme="1" tint="0.14999847407452621"/>
        <rFont val="Century Gothic"/>
        <family val="1"/>
        <scheme val="minor"/>
      </rPr>
      <t>: "Megtanulni látni"- 2024-es programsorozat Hajdúböszörményben (Hajdúsági Nemzetközi Művésztelep Alapítvány)</t>
    </r>
  </si>
  <si>
    <t>Az 1848-49-es forradalom és szabadságharc emlékünnepe. Ünnepi istentisztelet, műsor és koszorúzás. Sillye Klasszik 
Kamarakoncert-sorozat Hajdúböszörményben
Forradalom és fantázia
Sillye Gáboor Művelődési Közpoont és Közösségi Ház, Bársony András terem</t>
  </si>
  <si>
    <t>Húsvéti locsolkodás a Tájházakban</t>
  </si>
  <si>
    <t>Hajdúsági Nemzetközi Művésztelep nyári kurzusának kezdete</t>
  </si>
  <si>
    <t>Hajdúsági Nemzetközi Művésztelep nyári kurzusának zárása</t>
  </si>
  <si>
    <t>Böszörményi Kovács Zsolt Kiállítás megnyitó Hajdúsági Galéria</t>
  </si>
  <si>
    <r>
      <rPr>
        <sz val="10"/>
        <color rgb="FFFF0000"/>
        <rFont val="Century Gothic"/>
        <family val="2"/>
        <charset val="238"/>
        <scheme val="minor"/>
      </rPr>
      <t>Szeptember:</t>
    </r>
    <r>
      <rPr>
        <sz val="10"/>
        <color theme="1" tint="0.14999847407452621"/>
        <rFont val="Century Gothic"/>
        <family val="1"/>
        <scheme val="minor"/>
      </rPr>
      <t xml:space="preserve"> Országos Cifraszűrös Találkozó (Díjugratók, Hagyományőrzők és Fogathajtók Közhasznú Sportegyesülete) </t>
    </r>
    <r>
      <rPr>
        <sz val="10"/>
        <color rgb="FFFF0000"/>
        <rFont val="Century Gothic"/>
        <family val="2"/>
        <charset val="238"/>
        <scheme val="minor"/>
      </rPr>
      <t>Szeptember:</t>
    </r>
    <r>
      <rPr>
        <sz val="10"/>
        <color theme="1" tint="0.14999847407452621"/>
        <rFont val="Century Gothic"/>
        <family val="1"/>
        <scheme val="minor"/>
      </rPr>
      <t xml:space="preserve"> 14. Hajdú-Bihar-Bihor Eurórégiós Kulturális Fesztivál (HAFIM Egyesület) S</t>
    </r>
    <r>
      <rPr>
        <sz val="10"/>
        <color rgb="FFFF0000"/>
        <rFont val="Century Gothic"/>
        <family val="2"/>
        <charset val="238"/>
        <scheme val="minor"/>
      </rPr>
      <t>zeptember közepe</t>
    </r>
    <r>
      <rPr>
        <sz val="10"/>
        <color theme="1" tint="0.14999847407452621"/>
        <rFont val="Century Gothic"/>
        <family val="1"/>
        <scheme val="minor"/>
      </rPr>
      <t xml:space="preserve">: Kiállítás és gálaműsor a testvésrvárosi kapcsolat 35., valamint a Társaság alapításának 30. évfordulója tiszteletére ( Hajdúböszörményi Magyar-FInn Baráti Társaság) </t>
    </r>
    <r>
      <rPr>
        <sz val="10"/>
        <color rgb="FFFF0000"/>
        <rFont val="Century Gothic"/>
        <family val="2"/>
        <charset val="238"/>
        <scheme val="minor"/>
      </rPr>
      <t>Szeptember vége</t>
    </r>
    <r>
      <rPr>
        <sz val="10"/>
        <color theme="1" tint="0.14999847407452621"/>
        <rFont val="Century Gothic"/>
        <family val="1"/>
        <scheme val="minor"/>
      </rPr>
      <t>: Nők- Férfiak Egészségvédelmi Hete (Hajdúböszörményi ESZ-V" Nonprofit Kft.) Szeptember: Város Napja Boda Katalin reprint (Kertész László Városi Könyvtár)</t>
    </r>
  </si>
  <si>
    <r>
      <rPr>
        <sz val="10"/>
        <color rgb="FFFF0000"/>
        <rFont val="Century Gothic"/>
        <family val="2"/>
        <charset val="238"/>
        <scheme val="minor"/>
      </rPr>
      <t>Október:</t>
    </r>
    <r>
      <rPr>
        <sz val="10"/>
        <color theme="1" tint="0.14999847407452621"/>
        <rFont val="Century Gothic"/>
        <family val="1"/>
        <scheme val="minor"/>
      </rPr>
      <t xml:space="preserve"> Idősek hónapja rendezvénysorozat ( Hajdúböszörmény Város Idősek Tanácsa) </t>
    </r>
    <r>
      <rPr>
        <sz val="10"/>
        <color rgb="FFFF0000"/>
        <rFont val="Century Gothic"/>
        <family val="2"/>
        <charset val="238"/>
        <scheme val="minor"/>
      </rPr>
      <t>Október:</t>
    </r>
    <r>
      <rPr>
        <sz val="10"/>
        <color theme="1" tint="0.14999847407452621"/>
        <rFont val="Century Gothic"/>
        <family val="1"/>
        <scheme val="minor"/>
      </rPr>
      <t xml:space="preserve"> Szüreti felvonulás (Díjugratók,Hagyományőrzők és Fogathajtók Közhasznú Spoertegyesülete  </t>
    </r>
    <r>
      <rPr>
        <sz val="10"/>
        <color rgb="FFFF0000"/>
        <rFont val="Century Gothic"/>
        <family val="2"/>
        <charset val="238"/>
        <scheme val="minor"/>
      </rPr>
      <t xml:space="preserve">Október: </t>
    </r>
    <r>
      <rPr>
        <sz val="10"/>
        <color theme="1" tint="0.14999847407452621"/>
        <rFont val="Century Gothic"/>
        <family val="1"/>
        <scheme val="minor"/>
      </rPr>
      <t>Őszi barkácsoló a szünetben(Kertész László Városi Könyvtár) Október közepe- vége: Betűfaló vakáció eredményhirdetése (Kertész László Város Könyvtár)</t>
    </r>
  </si>
  <si>
    <t xml:space="preserve">Tavaszi barkácsoló a szünetben </t>
  </si>
  <si>
    <t>Street Food</t>
  </si>
  <si>
    <t>Jazz-Blues Jamboree + Street Food</t>
  </si>
  <si>
    <r>
      <rPr>
        <sz val="10"/>
        <color rgb="FFFF0000"/>
        <rFont val="Century Gothic"/>
        <family val="2"/>
        <charset val="238"/>
        <scheme val="minor"/>
      </rPr>
      <t>Június:</t>
    </r>
    <r>
      <rPr>
        <sz val="10"/>
        <color theme="1" tint="0.14999847407452621"/>
        <rFont val="Century Gothic"/>
        <family val="1"/>
        <scheme val="minor"/>
      </rPr>
      <t xml:space="preserve"> Családi Nap 2024 (Hajdúböszörményi Görögkatolikus Egyházközség)</t>
    </r>
    <r>
      <rPr>
        <sz val="10"/>
        <color rgb="FFFF0000"/>
        <rFont val="Century Gothic"/>
        <family val="2"/>
        <charset val="238"/>
        <scheme val="minor"/>
      </rPr>
      <t>Június:</t>
    </r>
    <r>
      <rPr>
        <sz val="10"/>
        <color theme="1" tint="0.14999847407452621"/>
        <rFont val="Century Gothic"/>
        <family val="1"/>
        <scheme val="minor"/>
      </rPr>
      <t xml:space="preserve"> 95. Ünnepi Könyvhét ( Kertész László Városi Könyvtár) J</t>
    </r>
    <r>
      <rPr>
        <sz val="10"/>
        <color rgb="FFFF0000"/>
        <rFont val="Century Gothic"/>
        <family val="2"/>
        <charset val="238"/>
        <scheme val="minor"/>
      </rPr>
      <t>únius:</t>
    </r>
    <r>
      <rPr>
        <sz val="10"/>
        <color theme="1" tint="0.14999847407452621"/>
        <rFont val="Century Gothic"/>
        <family val="1"/>
        <scheme val="minor"/>
      </rPr>
      <t xml:space="preserve"> Városi Pedagógusnap (Hajdúböszörmény Város Önkormányzata/ Hatósági Osztály </t>
    </r>
    <r>
      <rPr>
        <sz val="10"/>
        <color rgb="FFFF0000"/>
        <rFont val="Century Gothic"/>
        <family val="2"/>
        <charset val="238"/>
        <scheme val="minor"/>
      </rPr>
      <t>Június-Július</t>
    </r>
    <r>
      <rPr>
        <sz val="10"/>
        <color theme="1" tint="0.14999847407452621"/>
        <rFont val="Century Gothic"/>
        <family val="1"/>
        <scheme val="minor"/>
      </rPr>
      <t xml:space="preserve">: Gyerektábor 2024 (Hajdúböszörményi Görögkatolikus Egyházközség) </t>
    </r>
    <r>
      <rPr>
        <sz val="10"/>
        <color rgb="FFFF0000"/>
        <rFont val="Century Gothic"/>
        <family val="2"/>
        <charset val="238"/>
        <scheme val="minor"/>
      </rPr>
      <t xml:space="preserve">Június-Október:  </t>
    </r>
    <r>
      <rPr>
        <sz val="10"/>
        <color theme="1" tint="0.14999847407452621"/>
        <rFont val="Century Gothic"/>
        <family val="1"/>
        <scheme val="minor"/>
      </rPr>
      <t xml:space="preserve">Betűfaló Vakáció (Kertész László Városi Könyvtár) </t>
    </r>
    <r>
      <rPr>
        <sz val="10"/>
        <color rgb="FFFF0000"/>
        <rFont val="Century Gothic"/>
        <family val="2"/>
        <charset val="238"/>
        <scheme val="minor"/>
      </rPr>
      <t>Június-</t>
    </r>
    <r>
      <rPr>
        <sz val="10"/>
        <color theme="1" tint="0.14999847407452621"/>
        <rFont val="Century Gothic"/>
        <family val="1"/>
        <scheme val="minor"/>
      </rPr>
      <t>: Boda Katalin hangoskönyv bemutató (HAjdú7 Kft. Orfeo Színház HAjdúböszörményi Egyesület)</t>
    </r>
  </si>
  <si>
    <t>Csergetés+Hajdúböszörményi Ifjúsági Fúvószenekar koncertje</t>
  </si>
  <si>
    <t>Hajdúfutás</t>
  </si>
  <si>
    <t>Reformáció ünnepe +  Halloween futás</t>
  </si>
  <si>
    <t>Őszi Fesztivál+ Hajdúböszörményi Mentő Alapítvány Jótékonysági Nótaestje</t>
  </si>
  <si>
    <t>Hajdúböszörményi Könyvklub</t>
  </si>
  <si>
    <t>Rácz Imre festőművész önálló kiállítása</t>
  </si>
  <si>
    <t>Sütősuli zárórendezvénye Középkerti Ált. Isk.</t>
  </si>
  <si>
    <t>Daróci Bárdos Tamás Vegyeskar koncertje</t>
  </si>
  <si>
    <t>Robot Olimpia 2024+ XXVII. Böszörményi Slambuc és HÍR- Védjegyes Fesztivál (Tájház)</t>
  </si>
  <si>
    <t>Daróci Bárdos Tamás Vegyeskar koncertje a Görögkatolikus templomban</t>
  </si>
  <si>
    <t>Traktorhúzó verseny</t>
  </si>
  <si>
    <t>Dr. Takács Bálint könyvbemutató+ Országos szakmai tanulmányi verseny</t>
  </si>
  <si>
    <t>Július 1-5. Bodaszőlői napközis gyerektábor+ Hajdúböszörményi Görögkatolikus Egyházközség</t>
  </si>
  <si>
    <t>Hajdúsági Expo</t>
  </si>
  <si>
    <t>Csillagok alatt- Meteorles a Tájházakban(országos rendezvénysorozat hajdúböszörményi állomása) + XIX. Veterán Jármű Kiállítás és IV. Hajdúsági Veterán Futam  +Traktorhúzó verseny</t>
  </si>
  <si>
    <t>Szepesi Béla és tanítványai kiállítás megnyitó</t>
  </si>
  <si>
    <t>Mazsorett Minősítő Fesztivál+ Hajdúvid Falunap</t>
  </si>
  <si>
    <t>Futókörök Napja + Mentő Alapítvány Jótékonysági Bál+ Hortobágy</t>
  </si>
  <si>
    <t>V.  "Táncoló Hajdúk" Néptáncfesztivál + Termelői piac</t>
  </si>
  <si>
    <t>Díszpolgárok az orgonáért</t>
  </si>
  <si>
    <t>Őrültek, haza!+ Térségi Idősügyi Tanács</t>
  </si>
  <si>
    <t>Városi gyereknap</t>
  </si>
  <si>
    <t xml:space="preserve"> Görögkatolikus családi nap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</si>
</sst>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Ft&quot;_-;\-* #,##0\ &quot;Ft&quot;_-;_-* &quot;-&quot;\ &quot;Ft&quot;_-;_-@_-"/>
    <numFmt numFmtId="44" formatCode="_-* #,##0.00\ &quot;Ft&quot;_-;\-* #,##0.00\ &quot;Ft&quot;_-;_-* &quot;-&quot;??\ &quot;Ft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46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6"/>
      <name val="Century Gothic"/>
      <family val="3"/>
      <charset val="128"/>
      <scheme val="minor"/>
    </font>
    <font>
      <sz val="10"/>
      <color rgb="FFFF0000"/>
      <name val="Century Gothic"/>
      <family val="1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charset val="1"/>
    </font>
    <font>
      <sz val="10"/>
      <color rgb="FFFF0000"/>
      <name val="Century Gothic"/>
      <family val="2"/>
      <charset val="238"/>
      <scheme val="minor"/>
    </font>
    <font>
      <sz val="10"/>
      <color theme="1" tint="0.14999847407452621"/>
      <name val="Century Gothic"/>
      <family val="2"/>
      <charset val="238"/>
      <scheme val="minor"/>
    </font>
    <font>
      <b/>
      <sz val="9"/>
      <color indexed="81"/>
      <name val="Tahoma"/>
      <charset val="1"/>
    </font>
    <font>
      <b/>
      <sz val="11"/>
      <color rgb="FF4C4C4C"/>
      <name val="Arial"/>
      <family val="2"/>
      <charset val="238"/>
    </font>
    <font>
      <sz val="10"/>
      <name val="Century Gothic"/>
      <family val="1"/>
      <scheme val="minor"/>
    </font>
    <font>
      <sz val="10"/>
      <name val="Century Gothic"/>
      <family val="2"/>
      <charset val="238"/>
      <scheme val="minor"/>
    </font>
    <font>
      <sz val="11"/>
      <color rgb="FF4C4C4C"/>
      <name val="Arial"/>
      <family val="2"/>
      <charset val="238"/>
    </font>
    <font>
      <b/>
      <sz val="10"/>
      <color theme="1" tint="0.14999847407452621"/>
      <name val="Century Gothic"/>
      <family val="2"/>
      <charset val="238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4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 style="thin">
        <color theme="9" tint="0.59996337778862885"/>
      </left>
      <right style="thin">
        <color theme="9" tint="0.59996337778862885"/>
      </right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 style="thick">
        <color rgb="FFFF0000"/>
      </right>
      <top/>
      <bottom style="thick">
        <color rgb="FFFF0000"/>
      </bottom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rgb="FFFF0000"/>
      </bottom>
      <diagonal/>
    </border>
    <border>
      <left style="thin">
        <color rgb="FFFF0000"/>
      </left>
      <right style="thin">
        <color theme="9" tint="0.59996337778862885"/>
      </right>
      <top style="thin">
        <color rgb="FFFF0000"/>
      </top>
      <bottom style="thin">
        <color rgb="FFFF0000"/>
      </bottom>
      <diagonal/>
    </border>
    <border>
      <left style="thin">
        <color theme="9" tint="0.59996337778862885"/>
      </left>
      <right style="thin">
        <color theme="9" tint="0.59996337778862885"/>
      </right>
      <top style="thin">
        <color rgb="FFFF0000"/>
      </top>
      <bottom/>
      <diagonal/>
    </border>
    <border>
      <left style="thin">
        <color theme="9" tint="0.59996337778862885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theme="9" tint="0.59996337778862885"/>
      </left>
      <right style="thin">
        <color theme="9" tint="0.59996337778862885"/>
      </right>
      <top style="thin">
        <color rgb="FFFF0000"/>
      </top>
      <bottom style="thin">
        <color rgb="FFFF0000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100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6" fillId="0" borderId="10" xfId="13" applyFont="1" applyFill="1" applyBorder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15" xfId="13" applyFont="1" applyFill="1" applyBorder="1" applyAlignment="1">
      <alignment horizontal="left" vertical="top" wrapText="1" indent="1"/>
    </xf>
    <xf numFmtId="0" fontId="16" fillId="0" borderId="15" xfId="0" applyFont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13" applyFont="1" applyFill="1" applyBorder="1" applyAlignment="1">
      <alignment horizontal="left" vertical="top" wrapText="1" indent="1"/>
    </xf>
    <xf numFmtId="0" fontId="16" fillId="0" borderId="21" xfId="0" applyFont="1" applyBorder="1" applyAlignment="1">
      <alignment horizontal="left" vertical="top" wrapText="1" indent="1"/>
    </xf>
    <xf numFmtId="0" fontId="16" fillId="0" borderId="27" xfId="13" applyFont="1" applyFill="1" applyBorder="1" applyAlignment="1">
      <alignment horizontal="left" vertical="top" wrapText="1" indent="1"/>
    </xf>
    <xf numFmtId="0" fontId="16" fillId="0" borderId="27" xfId="0" applyFont="1" applyBorder="1" applyAlignment="1">
      <alignment horizontal="left" vertical="top" wrapText="1" indent="1"/>
    </xf>
    <xf numFmtId="166" fontId="15" fillId="0" borderId="9" xfId="12" applyFont="1" applyBorder="1" applyAlignment="1">
      <alignment horizontal="right" indent="1"/>
    </xf>
    <xf numFmtId="166" fontId="15" fillId="0" borderId="11" xfId="12" applyFont="1" applyBorder="1" applyAlignment="1">
      <alignment horizontal="right" indent="1"/>
    </xf>
    <xf numFmtId="166" fontId="15" fillId="0" borderId="9" xfId="13" applyNumberFormat="1" applyFont="1" applyFill="1" applyBorder="1" applyAlignment="1">
      <alignment horizontal="right" vertical="center" wrapText="1" indent="1"/>
    </xf>
    <xf numFmtId="166" fontId="15" fillId="0" borderId="9" xfId="12" applyFont="1" applyBorder="1" applyAlignment="1">
      <alignment horizontal="right" vertical="center" indent="1"/>
    </xf>
    <xf numFmtId="166" fontId="15" fillId="0" borderId="26" xfId="12" applyFont="1" applyBorder="1" applyAlignment="1">
      <alignment horizontal="right" indent="1"/>
    </xf>
    <xf numFmtId="166" fontId="15" fillId="0" borderId="26" xfId="13" applyNumberFormat="1" applyFont="1" applyFill="1" applyBorder="1" applyAlignment="1">
      <alignment horizontal="right" vertical="center" wrapText="1" indent="1"/>
    </xf>
    <xf numFmtId="166" fontId="15" fillId="0" borderId="26" xfId="12" applyFont="1" applyBorder="1" applyAlignment="1">
      <alignment horizontal="right" vertical="center" indent="1"/>
    </xf>
    <xf numFmtId="166" fontId="15" fillId="0" borderId="20" xfId="12" applyFont="1" applyBorder="1" applyAlignment="1">
      <alignment horizontal="right" indent="1"/>
    </xf>
    <xf numFmtId="166" fontId="15" fillId="0" borderId="20" xfId="13" applyNumberFormat="1" applyFont="1" applyFill="1" applyBorder="1" applyAlignment="1">
      <alignment horizontal="right" vertical="center" wrapText="1" indent="1"/>
    </xf>
    <xf numFmtId="166" fontId="15" fillId="0" borderId="20" xfId="12" applyFont="1" applyBorder="1" applyAlignment="1">
      <alignment horizontal="right" vertical="center" indent="1"/>
    </xf>
    <xf numFmtId="166" fontId="15" fillId="0" borderId="14" xfId="12" applyFont="1" applyBorder="1" applyAlignment="1">
      <alignment horizontal="right" indent="1"/>
    </xf>
    <xf numFmtId="166" fontId="15" fillId="0" borderId="14" xfId="13" applyNumberFormat="1" applyFont="1" applyFill="1" applyBorder="1" applyAlignment="1">
      <alignment horizontal="right" vertical="center" wrapText="1" indent="1"/>
    </xf>
    <xf numFmtId="166" fontId="15" fillId="0" borderId="14" xfId="12" applyFont="1" applyBorder="1" applyAlignment="1">
      <alignment horizontal="right" vertical="center" indent="1"/>
    </xf>
    <xf numFmtId="166" fontId="15" fillId="0" borderId="38" xfId="12" applyFont="1" applyBorder="1" applyAlignment="1">
      <alignment horizontal="right" vertical="center" indent="1"/>
    </xf>
    <xf numFmtId="0" fontId="16" fillId="0" borderId="39" xfId="0" applyFont="1" applyBorder="1" applyAlignment="1">
      <alignment horizontal="left" vertical="top" wrapText="1" indent="1"/>
    </xf>
    <xf numFmtId="166" fontId="15" fillId="0" borderId="19" xfId="12" applyFont="1" applyBorder="1" applyAlignment="1">
      <alignment horizontal="right" vertical="center" indent="1"/>
    </xf>
    <xf numFmtId="0" fontId="16" fillId="0" borderId="17" xfId="0" applyFont="1" applyBorder="1" applyAlignment="1">
      <alignment horizontal="left" vertical="top" wrapText="1" indent="1"/>
    </xf>
    <xf numFmtId="0" fontId="16" fillId="0" borderId="40" xfId="13" applyFont="1" applyFill="1" applyBorder="1" applyAlignment="1">
      <alignment horizontal="left" vertical="top" wrapText="1" indent="1"/>
    </xf>
    <xf numFmtId="166" fontId="15" fillId="0" borderId="40" xfId="13" applyNumberFormat="1" applyFont="1" applyFill="1" applyBorder="1" applyAlignment="1">
      <alignment horizontal="right" vertical="center" wrapText="1" indent="1"/>
    </xf>
    <xf numFmtId="166" fontId="15" fillId="0" borderId="41" xfId="12" applyFont="1" applyBorder="1" applyAlignment="1">
      <alignment horizontal="right" vertical="center" indent="1"/>
    </xf>
    <xf numFmtId="0" fontId="34" fillId="0" borderId="42" xfId="0" applyFont="1" applyBorder="1" applyAlignment="1">
      <alignment horizontal="left" vertical="top" wrapText="1" indent="1"/>
    </xf>
    <xf numFmtId="0" fontId="16" fillId="38" borderId="21" xfId="0" applyFont="1" applyFill="1" applyBorder="1" applyAlignment="1">
      <alignment horizontal="left" vertical="top" wrapText="1" indent="1"/>
    </xf>
    <xf numFmtId="0" fontId="16" fillId="38" borderId="21" xfId="13" applyFont="1" applyFill="1" applyBorder="1" applyAlignment="1">
      <alignment horizontal="left" vertical="top" wrapText="1" indent="1"/>
    </xf>
    <xf numFmtId="0" fontId="16" fillId="38" borderId="27" xfId="0" applyFont="1" applyFill="1" applyBorder="1" applyAlignment="1">
      <alignment horizontal="left" vertical="top" wrapText="1" indent="1"/>
    </xf>
    <xf numFmtId="0" fontId="16" fillId="38" borderId="27" xfId="13" applyFont="1" applyFill="1" applyBorder="1" applyAlignment="1">
      <alignment horizontal="left" vertical="top" wrapText="1" indent="1"/>
    </xf>
    <xf numFmtId="0" fontId="41" fillId="0" borderId="0" xfId="0" applyFont="1">
      <alignment vertical="top"/>
    </xf>
    <xf numFmtId="0" fontId="16" fillId="0" borderId="17" xfId="13" applyFont="1" applyFill="1" applyBorder="1" applyAlignment="1">
      <alignment horizontal="left" vertical="top" wrapText="1" indent="1"/>
    </xf>
    <xf numFmtId="166" fontId="15" fillId="0" borderId="40" xfId="12" applyFont="1" applyBorder="1" applyAlignment="1">
      <alignment horizontal="right" vertical="center" indent="1"/>
    </xf>
    <xf numFmtId="166" fontId="15" fillId="0" borderId="43" xfId="13" applyNumberFormat="1" applyFont="1" applyFill="1" applyBorder="1" applyAlignment="1">
      <alignment horizontal="right" vertical="center" wrapText="1" indent="1"/>
    </xf>
    <xf numFmtId="166" fontId="15" fillId="0" borderId="45" xfId="12" applyFont="1" applyBorder="1" applyAlignment="1">
      <alignment horizontal="right" vertical="center" indent="1"/>
    </xf>
    <xf numFmtId="0" fontId="16" fillId="39" borderId="21" xfId="0" applyFont="1" applyFill="1" applyBorder="1" applyAlignment="1">
      <alignment horizontal="left" vertical="top" wrapText="1" indent="1"/>
    </xf>
    <xf numFmtId="0" fontId="42" fillId="39" borderId="44" xfId="13" applyFont="1" applyFill="1" applyBorder="1" applyAlignment="1">
      <alignment horizontal="left" vertical="top" wrapText="1" indent="1"/>
    </xf>
    <xf numFmtId="0" fontId="42" fillId="39" borderId="47" xfId="13" applyFont="1" applyFill="1" applyBorder="1" applyAlignment="1">
      <alignment horizontal="left" vertical="top" wrapText="1" indent="1"/>
    </xf>
    <xf numFmtId="0" fontId="42" fillId="39" borderId="46" xfId="13" applyFont="1" applyFill="1" applyBorder="1" applyAlignment="1">
      <alignment horizontal="left" vertical="top" wrapText="1" indent="1"/>
    </xf>
    <xf numFmtId="0" fontId="16" fillId="39" borderId="27" xfId="0" applyFont="1" applyFill="1" applyBorder="1" applyAlignment="1">
      <alignment horizontal="left" vertical="top" wrapText="1" indent="1"/>
    </xf>
    <xf numFmtId="0" fontId="16" fillId="39" borderId="10" xfId="0" applyFont="1" applyFill="1" applyBorder="1" applyAlignment="1">
      <alignment horizontal="left" vertical="top" wrapText="1" indent="1"/>
    </xf>
    <xf numFmtId="166" fontId="15" fillId="39" borderId="9" xfId="13" applyNumberFormat="1" applyFont="1" applyFill="1" applyBorder="1" applyAlignment="1">
      <alignment horizontal="right" vertical="center" wrapText="1" indent="1"/>
    </xf>
    <xf numFmtId="0" fontId="16" fillId="39" borderId="10" xfId="13" applyFont="1" applyFill="1" applyBorder="1" applyAlignment="1">
      <alignment horizontal="left" vertical="top" wrapText="1" indent="1"/>
    </xf>
    <xf numFmtId="166" fontId="15" fillId="39" borderId="9" xfId="12" applyFont="1" applyFill="1" applyBorder="1" applyAlignment="1">
      <alignment horizontal="right" vertical="center" indent="1"/>
    </xf>
    <xf numFmtId="0" fontId="16" fillId="40" borderId="21" xfId="0" applyFont="1" applyFill="1" applyBorder="1" applyAlignment="1">
      <alignment horizontal="left" vertical="top" wrapText="1" indent="1"/>
    </xf>
    <xf numFmtId="0" fontId="16" fillId="40" borderId="21" xfId="13" applyFont="1" applyFill="1" applyBorder="1" applyAlignment="1">
      <alignment horizontal="left" vertical="top" wrapText="1" indent="1"/>
    </xf>
    <xf numFmtId="0" fontId="16" fillId="41" borderId="21" xfId="0" applyFont="1" applyFill="1" applyBorder="1" applyAlignment="1">
      <alignment horizontal="left" vertical="top" wrapText="1" indent="1"/>
    </xf>
    <xf numFmtId="0" fontId="16" fillId="41" borderId="21" xfId="13" applyFont="1" applyFill="1" applyBorder="1" applyAlignment="1">
      <alignment horizontal="left" vertical="top" wrapText="1" indent="1"/>
    </xf>
    <xf numFmtId="0" fontId="44" fillId="0" borderId="0" xfId="0" applyFont="1">
      <alignment vertical="top"/>
    </xf>
    <xf numFmtId="0" fontId="45" fillId="0" borderId="15" xfId="13" applyFont="1" applyFill="1" applyBorder="1" applyAlignment="1">
      <alignment horizontal="left" vertical="top" wrapText="1" indent="1"/>
    </xf>
    <xf numFmtId="0" fontId="16" fillId="39" borderId="21" xfId="13" applyFont="1" applyFill="1" applyBorder="1" applyAlignment="1">
      <alignment horizontal="left" vertical="top" wrapText="1" inden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>
      <alignment horizontal="left" vertical="top" wrapText="1" indent="1"/>
    </xf>
    <xf numFmtId="0" fontId="16" fillId="0" borderId="12" xfId="11" applyFont="1" applyFill="1" applyBorder="1">
      <alignment horizontal="left" vertical="top" wrapText="1" indent="1"/>
    </xf>
    <xf numFmtId="0" fontId="17" fillId="6" borderId="0" xfId="15" applyFont="1" applyFill="1" applyAlignment="1">
      <alignment horizontal="center" vertical="center"/>
    </xf>
    <xf numFmtId="0" fontId="39" fillId="0" borderId="7" xfId="11" applyFont="1" applyFill="1" applyBorder="1">
      <alignment horizontal="left" vertical="top" wrapText="1" indent="1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39" fillId="0" borderId="16" xfId="11" applyFont="1" applyFill="1" applyBorder="1">
      <alignment horizontal="left" vertical="top" wrapText="1" indent="1"/>
    </xf>
    <xf numFmtId="0" fontId="16" fillId="0" borderId="16" xfId="11" applyFont="1" applyFill="1" applyBorder="1">
      <alignment horizontal="left" vertical="top" wrapText="1" indent="1"/>
    </xf>
    <xf numFmtId="0" fontId="16" fillId="0" borderId="17" xfId="11" applyFont="1" applyFill="1" applyBorder="1">
      <alignment horizontal="left" vertical="top" wrapText="1" indent="1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39" fillId="0" borderId="22" xfId="11" applyFont="1" applyFill="1" applyBorder="1">
      <alignment horizontal="left" vertical="top" wrapText="1" indent="1"/>
    </xf>
    <xf numFmtId="0" fontId="16" fillId="0" borderId="22" xfId="11" applyFont="1" applyFill="1" applyBorder="1">
      <alignment horizontal="left" vertical="top" wrapText="1" indent="1"/>
    </xf>
    <xf numFmtId="0" fontId="16" fillId="0" borderId="23" xfId="11" applyFont="1" applyFill="1" applyBorder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39" fillId="0" borderId="28" xfId="11" applyFont="1" applyFill="1" applyBorder="1">
      <alignment horizontal="left" vertical="top" wrapText="1" indent="1"/>
    </xf>
    <xf numFmtId="0" fontId="16" fillId="0" borderId="28" xfId="11" applyFont="1" applyFill="1" applyBorder="1">
      <alignment horizontal="left" vertical="top" wrapText="1" indent="1"/>
    </xf>
    <xf numFmtId="0" fontId="16" fillId="0" borderId="29" xfId="11" applyFont="1" applyFill="1" applyBorder="1">
      <alignment horizontal="left" vertical="top" wrapText="1" indent="1"/>
    </xf>
  </cellXfs>
  <cellStyles count="50">
    <cellStyle name="20% - 1. jelölőszín" xfId="29" builtinId="30" customBuiltin="1"/>
    <cellStyle name="20% - 2. jelölőszín" xfId="32" builtinId="34" customBuiltin="1"/>
    <cellStyle name="20% - 3. jelölőszín" xfId="36" builtinId="38" customBuiltin="1"/>
    <cellStyle name="20% - 4. jelölőszín" xfId="40" builtinId="42" customBuiltin="1"/>
    <cellStyle name="20% - 5. jelölőszín" xfId="43" builtinId="46" customBuiltin="1"/>
    <cellStyle name="20% - 6. jelölőszín" xfId="47" builtinId="50" customBuiltin="1"/>
    <cellStyle name="40% - 1. jelölőszín" xfId="1" builtinId="31" customBuiltin="1"/>
    <cellStyle name="40% - 2. jelölőszín" xfId="33" builtinId="35" customBuiltin="1"/>
    <cellStyle name="40% - 3. jelölőszín" xfId="37" builtinId="39" customBuiltin="1"/>
    <cellStyle name="40% - 4. jelölőszín" xfId="41" builtinId="43" customBuiltin="1"/>
    <cellStyle name="40% - 5. jelölőszín" xfId="44" builtinId="47" customBuiltin="1"/>
    <cellStyle name="40% - 6. jelölőszín" xfId="48" builtinId="51" customBuiltin="1"/>
    <cellStyle name="60% - 1. jelölőszín" xfId="30" builtinId="32" customBuiltin="1"/>
    <cellStyle name="60% - 2. jelölőszín" xfId="34" builtinId="36" customBuiltin="1"/>
    <cellStyle name="60% - 3. jelölőszín" xfId="38" builtinId="40" customBuiltin="1"/>
    <cellStyle name="60% - 4. jelölőszín" xfId="42" builtinId="44" customBuiltin="1"/>
    <cellStyle name="60% - 5. jelölőszín" xfId="45" builtinId="48" customBuiltin="1"/>
    <cellStyle name="60% - 6. jelölőszín" xfId="49" builtinId="52" customBuiltin="1"/>
    <cellStyle name="Beállítások bejegyzés" xfId="14" xr:uid="{00000000-0005-0000-0000-000018000000}"/>
    <cellStyle name="Bevitel" xfId="20" builtinId="20" customBuiltin="1"/>
    <cellStyle name="Cím" xfId="5" builtinId="15" customBuiltin="1"/>
    <cellStyle name="Címsor 1" xfId="2" builtinId="16" customBuiltin="1"/>
    <cellStyle name="Címsor 2" xfId="15" builtinId="17" customBuiltin="1"/>
    <cellStyle name="Címsor 3" xfId="16" builtinId="18" customBuiltin="1"/>
    <cellStyle name="Címsor 4" xfId="11" builtinId="19" customBuiltin="1"/>
    <cellStyle name="Ellenőrzőcella" xfId="24" builtinId="23" customBuiltin="1"/>
    <cellStyle name="Ezres" xfId="6" builtinId="3" customBuiltin="1"/>
    <cellStyle name="Ezres [0]" xfId="7" builtinId="6" customBuiltin="1"/>
    <cellStyle name="Figyelmeztetés" xfId="25" builtinId="11" customBuiltin="1"/>
    <cellStyle name="Hivatkozott cella" xfId="23" builtinId="24" customBuiltin="1"/>
    <cellStyle name="Jegyzet" xfId="26" builtinId="10" customBuiltin="1"/>
    <cellStyle name="Jelölőszín 1" xfId="3" builtinId="29" customBuiltin="1"/>
    <cellStyle name="Jelölőszín 2" xfId="31" builtinId="33" customBuiltin="1"/>
    <cellStyle name="Jelölőszín 3" xfId="35" builtinId="37" customBuiltin="1"/>
    <cellStyle name="Jelölőszín 4" xfId="39" builtinId="41" customBuiltin="1"/>
    <cellStyle name="Jelölőszín 5" xfId="4" builtinId="45" customBuiltin="1"/>
    <cellStyle name="Jelölőszín 6" xfId="46" builtinId="49" customBuiltin="1"/>
    <cellStyle name="Jó" xfId="17" builtinId="26" customBuiltin="1"/>
    <cellStyle name="Kimenet" xfId="21" builtinId="21" customBuiltin="1"/>
    <cellStyle name="Magyarázó szöveg" xfId="27" builtinId="53" customBuiltin="1"/>
    <cellStyle name="Nap" xfId="12" xr:uid="{00000000-0005-0000-0000-000028000000}"/>
    <cellStyle name="Normál" xfId="0" builtinId="0" customBuiltin="1"/>
    <cellStyle name="Összesen" xfId="28" builtinId="25" customBuiltin="1"/>
    <cellStyle name="Pénznem" xfId="8" builtinId="4" customBuiltin="1"/>
    <cellStyle name="Pénznem [0]" xfId="9" builtinId="7" customBuiltin="1"/>
    <cellStyle name="Rossz" xfId="18" builtinId="27" customBuiltin="1"/>
    <cellStyle name="Sávos" xfId="13" xr:uid="{00000000-0005-0000-0000-00002E000000}"/>
    <cellStyle name="Semleges" xfId="19" builtinId="28" customBuiltin="1"/>
    <cellStyle name="Számítás" xfId="22" builtinId="22" customBuiltin="1"/>
    <cellStyle name="Százalék" xfId="10" builtinId="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572147</xdr:colOff>
      <xdr:row>1</xdr:row>
      <xdr:rowOff>0</xdr:rowOff>
    </xdr:from>
    <xdr:to>
      <xdr:col>8</xdr:col>
      <xdr:colOff>1258</xdr:colOff>
      <xdr:row>1</xdr:row>
      <xdr:rowOff>1143000</xdr:rowOff>
    </xdr:to>
    <xdr:pic>
      <xdr:nvPicPr>
        <xdr:cNvPr id="3" name="Kép 2" descr="Tél fejléc&#10;&#10;A következő szó fényképes kollázsa: tél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96447" y="114300"/>
          <a:ext cx="4494506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Kép 3" descr="Ősz fejléc&#10;&#10;A következő szó fényképes kollázsa: ősz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3576" b="3576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Kép 3" descr="Ősz fejléc&#10;&#10;A következő szó fényképes kollázsa: ősz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3576" b="3576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572147</xdr:colOff>
      <xdr:row>1</xdr:row>
      <xdr:rowOff>0</xdr:rowOff>
    </xdr:from>
    <xdr:to>
      <xdr:col>7</xdr:col>
      <xdr:colOff>1266178</xdr:colOff>
      <xdr:row>1</xdr:row>
      <xdr:rowOff>1143000</xdr:rowOff>
    </xdr:to>
    <xdr:pic>
      <xdr:nvPicPr>
        <xdr:cNvPr id="3" name="Kép 2" descr="Tél fejléc&#10;&#10;A következő szó fényképes kollázsa: tél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96447" y="114300"/>
          <a:ext cx="4494506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572147</xdr:colOff>
      <xdr:row>1</xdr:row>
      <xdr:rowOff>0</xdr:rowOff>
    </xdr:from>
    <xdr:to>
      <xdr:col>8</xdr:col>
      <xdr:colOff>1258</xdr:colOff>
      <xdr:row>1</xdr:row>
      <xdr:rowOff>1143000</xdr:rowOff>
    </xdr:to>
    <xdr:pic>
      <xdr:nvPicPr>
        <xdr:cNvPr id="3" name="Kép 2" descr="Tél fejléc&#10;&#10;A következő szó fényképes kollázsa: tél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96447" y="114300"/>
          <a:ext cx="4494506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459646</xdr:colOff>
      <xdr:row>1</xdr:row>
      <xdr:rowOff>0</xdr:rowOff>
    </xdr:from>
    <xdr:to>
      <xdr:col>7</xdr:col>
      <xdr:colOff>1264379</xdr:colOff>
      <xdr:row>1</xdr:row>
      <xdr:rowOff>1143000</xdr:rowOff>
    </xdr:to>
    <xdr:pic>
      <xdr:nvPicPr>
        <xdr:cNvPr id="2" name="Kép 1" descr="Tavasz fejléc&#10;&#10;A következő szó fényképes kollázsa: tavasz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383946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459646</xdr:colOff>
      <xdr:row>1</xdr:row>
      <xdr:rowOff>0</xdr:rowOff>
    </xdr:from>
    <xdr:to>
      <xdr:col>7</xdr:col>
      <xdr:colOff>1264379</xdr:colOff>
      <xdr:row>1</xdr:row>
      <xdr:rowOff>1143000</xdr:rowOff>
    </xdr:to>
    <xdr:pic>
      <xdr:nvPicPr>
        <xdr:cNvPr id="4" name="Kép 3" descr="Tavasz fejléc&#10;&#10;A következő szó fényképes kollázsa: tavasz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383946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459646</xdr:colOff>
      <xdr:row>1</xdr:row>
      <xdr:rowOff>0</xdr:rowOff>
    </xdr:from>
    <xdr:to>
      <xdr:col>7</xdr:col>
      <xdr:colOff>1264379</xdr:colOff>
      <xdr:row>1</xdr:row>
      <xdr:rowOff>1143000</xdr:rowOff>
    </xdr:to>
    <xdr:pic>
      <xdr:nvPicPr>
        <xdr:cNvPr id="4" name="Kép 3" descr="Tavasz fejléc&#10;&#10;A következő szó fényképes kollázsa: tavasz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383946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172858</xdr:colOff>
      <xdr:row>1</xdr:row>
      <xdr:rowOff>0</xdr:rowOff>
    </xdr:from>
    <xdr:to>
      <xdr:col>7</xdr:col>
      <xdr:colOff>1265417</xdr:colOff>
      <xdr:row>1</xdr:row>
      <xdr:rowOff>1143000</xdr:rowOff>
    </xdr:to>
    <xdr:pic>
      <xdr:nvPicPr>
        <xdr:cNvPr id="3" name="Kép 2" descr="Nyár fejléc&#10;&#10;A következő szó fényképes kollázsa: nyár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97158" y="114300"/>
          <a:ext cx="4893034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172858</xdr:colOff>
      <xdr:row>1</xdr:row>
      <xdr:rowOff>0</xdr:rowOff>
    </xdr:from>
    <xdr:to>
      <xdr:col>7</xdr:col>
      <xdr:colOff>1265417</xdr:colOff>
      <xdr:row>1</xdr:row>
      <xdr:rowOff>1143000</xdr:rowOff>
    </xdr:to>
    <xdr:pic>
      <xdr:nvPicPr>
        <xdr:cNvPr id="4" name="Kép 3" descr="Nyár fejléc&#10;&#10;A következő szó fényképes kollázsa: nyár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97158" y="114300"/>
          <a:ext cx="4893034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172858</xdr:colOff>
      <xdr:row>1</xdr:row>
      <xdr:rowOff>0</xdr:rowOff>
    </xdr:from>
    <xdr:to>
      <xdr:col>7</xdr:col>
      <xdr:colOff>1265417</xdr:colOff>
      <xdr:row>1</xdr:row>
      <xdr:rowOff>1143000</xdr:rowOff>
    </xdr:to>
    <xdr:pic>
      <xdr:nvPicPr>
        <xdr:cNvPr id="4" name="Kép 3" descr="Nyár fejléc&#10;&#10;A következő szó fényképes kollázsa: nyár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97158" y="114300"/>
          <a:ext cx="4893034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Kép 2" descr="Ősz fejléc&#10;&#10;A következő szó fényképes kollázsa: ősz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07" t="3576" b="3576"/>
        <a:stretch/>
      </xdr:blipFill>
      <xdr:spPr>
        <a:xfrm>
          <a:off x="4076700" y="114300"/>
          <a:ext cx="49149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zoomScaleNormal="100" workbookViewId="0">
      <selection activeCell="G11" sqref="G11"/>
    </sheetView>
  </sheetViews>
  <sheetFormatPr defaultColWidth="8.69921875" defaultRowHeight="13.8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1" width="12.19921875" style="1" customWidth="1"/>
    <col min="12" max="12" width="14.69921875" style="1" customWidth="1"/>
    <col min="13" max="13" width="1.59765625" style="1" customWidth="1"/>
    <col min="14" max="16384" width="8.69921875" style="1"/>
  </cols>
  <sheetData>
    <row r="1" spans="2:12" ht="9" customHeight="1">
      <c r="I1" s="1" t="s">
        <v>1</v>
      </c>
    </row>
    <row r="2" spans="2:12" ht="96" customHeight="1">
      <c r="B2" s="75" t="str">
        <f>"Január "&amp;NaptáriÉv</f>
        <v>Január 2024</v>
      </c>
      <c r="C2" s="75"/>
      <c r="D2" s="75"/>
      <c r="E2" s="2"/>
      <c r="F2" s="2"/>
      <c r="G2" s="2"/>
      <c r="H2" s="3"/>
    </row>
    <row r="3" spans="2:12" s="8" customFormat="1" ht="24" customHeight="1">
      <c r="B3" s="5" t="str">
        <f>HétKezdete</f>
        <v>hétfő</v>
      </c>
      <c r="C3" s="6" t="str">
        <f t="shared" ref="C3:H3" si="0">TEXT(C4,"nnnn")</f>
        <v>kedd</v>
      </c>
      <c r="D3" s="6" t="str">
        <f t="shared" si="0"/>
        <v>szerda</v>
      </c>
      <c r="E3" s="6" t="str">
        <f t="shared" si="0"/>
        <v>csütörtök</v>
      </c>
      <c r="F3" s="6" t="str">
        <f t="shared" si="0"/>
        <v>péntek</v>
      </c>
      <c r="G3" s="6" t="str">
        <f t="shared" si="0"/>
        <v>szombat</v>
      </c>
      <c r="H3" s="7" t="str">
        <f t="shared" si="0"/>
        <v>vasárnap</v>
      </c>
      <c r="K3" s="80" t="s">
        <v>2</v>
      </c>
      <c r="L3" s="80"/>
    </row>
    <row r="4" spans="2:12" s="4" customFormat="1" ht="24" customHeight="1">
      <c r="B4" s="29">
        <f t="array" ref="B4:H4">NapokÉsHetek+DATE(NaptáriÉv,1,1)-WEEKDAY(DATE(NaptáriÉv,1,1),(HétKezdete="Hétfő")+1)+1</f>
        <v>45292</v>
      </c>
      <c r="C4" s="29">
        <v>45293</v>
      </c>
      <c r="D4" s="29">
        <v>45294</v>
      </c>
      <c r="E4" s="29">
        <v>45295</v>
      </c>
      <c r="F4" s="29">
        <v>45296</v>
      </c>
      <c r="G4" s="29">
        <v>45297</v>
      </c>
      <c r="H4" s="30">
        <v>45298</v>
      </c>
      <c r="K4" s="12" t="s">
        <v>3</v>
      </c>
      <c r="L4" s="12" t="s">
        <v>4</v>
      </c>
    </row>
    <row r="5" spans="2:12" s="10" customFormat="1" ht="56.1" customHeight="1">
      <c r="B5" s="9"/>
      <c r="C5" s="9"/>
      <c r="D5" s="9"/>
      <c r="E5" s="9"/>
      <c r="F5" s="9"/>
      <c r="G5" s="9"/>
      <c r="H5" s="9"/>
      <c r="K5" s="13">
        <v>2024</v>
      </c>
      <c r="L5" s="13" t="s">
        <v>5</v>
      </c>
    </row>
    <row r="6" spans="2:12" s="4" customFormat="1" ht="24" customHeight="1">
      <c r="B6" s="31">
        <f t="array" ref="B6:H6">NapokÉsHetek+DATE(NaptáriÉv,1,1)-WEEKDAY(DATE(NaptáriÉv,1,1),(HétKezdete="Hétfő")+1)+8</f>
        <v>45299</v>
      </c>
      <c r="C6" s="31">
        <v>45300</v>
      </c>
      <c r="D6" s="31">
        <v>45301</v>
      </c>
      <c r="E6" s="31">
        <v>45302</v>
      </c>
      <c r="F6" s="31">
        <v>45303</v>
      </c>
      <c r="G6" s="31">
        <v>45304</v>
      </c>
      <c r="H6" s="31">
        <v>45305</v>
      </c>
    </row>
    <row r="7" spans="2:12" s="10" customFormat="1" ht="56.1" customHeight="1">
      <c r="B7" s="11"/>
      <c r="C7" s="11"/>
      <c r="D7" s="11"/>
      <c r="E7" s="11"/>
      <c r="F7" s="11"/>
      <c r="G7" s="11"/>
      <c r="H7" s="11"/>
    </row>
    <row r="8" spans="2:12" s="4" customFormat="1" ht="24" customHeight="1">
      <c r="B8" s="32">
        <f t="array" ref="B8:H8">NapokÉsHetek+DATE(NaptáriÉv,1,1)-WEEKDAY(DATE(NaptáriÉv,1,1),(HétKezdete="Hétfő")+1)+15</f>
        <v>45306</v>
      </c>
      <c r="C8" s="32">
        <v>45307</v>
      </c>
      <c r="D8" s="32">
        <v>45308</v>
      </c>
      <c r="E8" s="32">
        <v>45309</v>
      </c>
      <c r="F8" s="32">
        <v>45310</v>
      </c>
      <c r="G8" s="32">
        <v>45311</v>
      </c>
      <c r="H8" s="32">
        <v>45312</v>
      </c>
    </row>
    <row r="9" spans="2:12" s="10" customFormat="1" ht="56.1" customHeight="1">
      <c r="B9" s="9"/>
      <c r="C9" s="9"/>
      <c r="D9" s="9" t="s">
        <v>67</v>
      </c>
      <c r="E9" s="9"/>
      <c r="F9" s="9"/>
      <c r="G9" s="9"/>
      <c r="H9" s="9"/>
    </row>
    <row r="10" spans="2:12" s="4" customFormat="1" ht="24" customHeight="1">
      <c r="B10" s="31">
        <f t="array" ref="B10:H10">NapokÉsHetek+DATE(NaptáriÉv,1,1)-WEEKDAY(DATE(NaptáriÉv,1,1),(HétKezdete="Hétfő")+1)+22</f>
        <v>45313</v>
      </c>
      <c r="C10" s="31">
        <v>45314</v>
      </c>
      <c r="D10" s="31">
        <v>45315</v>
      </c>
      <c r="E10" s="31">
        <v>45316</v>
      </c>
      <c r="F10" s="31">
        <v>45317</v>
      </c>
      <c r="G10" s="31">
        <v>45318</v>
      </c>
      <c r="H10" s="31">
        <v>45319</v>
      </c>
    </row>
    <row r="11" spans="2:12" s="10" customFormat="1" ht="56.1" customHeight="1">
      <c r="B11" s="11" t="s">
        <v>65</v>
      </c>
      <c r="C11" s="11" t="s">
        <v>66</v>
      </c>
      <c r="D11" s="11" t="s">
        <v>64</v>
      </c>
      <c r="E11" s="11"/>
      <c r="F11" s="11"/>
      <c r="G11" s="11" t="s">
        <v>63</v>
      </c>
      <c r="H11" s="11"/>
    </row>
    <row r="12" spans="2:12" s="4" customFormat="1" ht="24" customHeight="1">
      <c r="B12" s="32">
        <f t="array" ref="B12:H12">NapokÉsHetek+DATE(NaptáriÉv,1,1)-WEEKDAY(DATE(NaptáriÉv,1,1),(HétKezdete="Hétfő")+1)+29</f>
        <v>45320</v>
      </c>
      <c r="C12" s="32">
        <v>45321</v>
      </c>
      <c r="D12" s="32">
        <v>45322</v>
      </c>
      <c r="E12" s="32">
        <v>45323</v>
      </c>
      <c r="F12" s="32">
        <v>45324</v>
      </c>
      <c r="G12" s="32">
        <v>45325</v>
      </c>
      <c r="H12" s="32">
        <v>45326</v>
      </c>
    </row>
    <row r="13" spans="2:12" s="10" customFormat="1" ht="56.1" customHeight="1">
      <c r="B13" s="9"/>
      <c r="C13" s="9"/>
      <c r="D13" s="9"/>
      <c r="E13" s="9" t="s">
        <v>68</v>
      </c>
      <c r="F13" s="9"/>
      <c r="G13" s="9"/>
      <c r="H13" s="9"/>
    </row>
    <row r="14" spans="2:12" s="4" customFormat="1" ht="24" customHeight="1">
      <c r="B14" s="31">
        <f t="array" ref="B14:C14">NapokÉsHetek+DATE(NaptáriÉv,1,1)-WEEKDAY(DATE(NaptáriÉv,1,1),(HétKezdete="Hétfő")+1)+36</f>
        <v>45327</v>
      </c>
      <c r="C14" s="31">
        <v>45328</v>
      </c>
      <c r="D14" s="76" t="s">
        <v>0</v>
      </c>
      <c r="E14" s="76"/>
      <c r="F14" s="76"/>
      <c r="G14" s="76"/>
      <c r="H14" s="77"/>
    </row>
    <row r="15" spans="2:12" s="10" customFormat="1" ht="56.1" customHeight="1">
      <c r="B15" s="11"/>
      <c r="C15" s="11"/>
      <c r="D15" s="78"/>
      <c r="E15" s="78"/>
      <c r="F15" s="78"/>
      <c r="G15" s="78"/>
      <c r="H15" s="79"/>
    </row>
  </sheetData>
  <mergeCells count="4">
    <mergeCell ref="B2:D2"/>
    <mergeCell ref="D14:H14"/>
    <mergeCell ref="D15:H15"/>
    <mergeCell ref="K3:L3"/>
  </mergeCells>
  <phoneticPr fontId="2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3">
    <dataValidation type="list" errorStyle="warning" allowBlank="1" showInputMessage="1" showErrorMessage="1" error="Válasszon egy napot a listából. Válassza a MÉGSE lehetőséget, majd az ALT+LE billentyűkombinációval válasszon napot a legördülő listából" prompt="Válassza ki a hét kezdőnapját ebben a cellában. Nyissa meg a legördülő listát az ALT+LE billentyűkombinációval, válassza ki a kívánt értéket a LE nyílbillentyűvel, majd nyomja le az ENTER billentyűt." sqref="L5" xr:uid="{00000000-0002-0000-0000-000000000000}">
      <formula1>"vasárnap, hétfő"</formula1>
    </dataValidation>
    <dataValidation allowBlank="1" showInputMessage="1" showErrorMessage="1" prompt="Ebben a munkafüzetben egyéni havi naptárakat hozhat létre. A január munkalapon az egész évre vonatkozóan beállíthatja a dátumot és a hét kezdő napját. Minden hónap külön munkalapon szerepel." sqref="A1" xr:uid="{00000000-0002-0000-0000-000001000000}"/>
    <dataValidation allowBlank="1" showInputMessage="1" showErrorMessage="1" prompt="Az alábbi cellában adhatja meg az évet." sqref="K4" xr:uid="{00000000-0002-0000-0000-000002000000}"/>
    <dataValidation allowBlank="1" showInputMessage="1" showErrorMessage="1" prompt="Válassza ki a hét kezdő napját az alábbi cellában." sqref="L4" xr:uid="{00000000-0002-0000-0000-000003000000}"/>
    <dataValidation allowBlank="1" showInputMessage="1" showErrorMessage="1" prompt="Ebben a cellában adhatja meg az évet." sqref="K5" xr:uid="{00000000-0002-0000-0000-000004000000}"/>
    <dataValidation allowBlank="1" showInputMessage="1" showErrorMessage="1" prompt="Ez a sor a hét napjainak nevét tartalmazza ehhez a naptárhoz. Ebben a cellában a hét kezdő napja szerepel. A hét kezdő napjának módosításához adjon meg egy új napot a L5 cellában." sqref="B3" xr:uid="{00000000-0002-0000-0000-000005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000-000006000000}"/>
    <dataValidation allowBlank="1" showInputMessage="1" showErrorMessage="1" prompt="A cellában szereplő év automatikusan frissül a K5 cellában megadott év alapján. Az előző és a következő hónap napjait az alábbi naptár világosabb árnyalatú betűtípussal jeleníti meg." sqref="B2:D2" xr:uid="{00000000-0002-0000-0000-000007000000}"/>
    <dataValidation allowBlank="1" showInputMessage="1" showErrorMessage="1" prompt="Automatikusan megállapított hétköznap" sqref="C3:H3" xr:uid="{00000000-0002-0000-0000-000008000000}"/>
    <dataValidation allowBlank="1" showInputMessage="1" showErrorMessage="1" prompt="Ebbe, illetve a 7., 9., 11., 13. és 15. cellába írhatja a fenti cellában található naptári napra vonatkozó jegyzeteit." sqref="B5" xr:uid="{00000000-0002-0000-0000-000009000000}"/>
    <dataValidation allowBlank="1" showInputMessage="1" prompt="Ebbe a cellába írhatja a havi jegyzeteket." sqref="D15:H15" xr:uid="{00000000-0002-0000-0000-00000A000000}"/>
    <dataValidation allowBlank="1" showInputMessage="1" prompt="Az alábbi cellába írhatja a havi jegyzeteket." sqref="D14:H14" xr:uid="{00000000-0002-0000-0000-00000B000000}"/>
    <dataValidation allowBlank="1" showInputMessage="1" showErrorMessage="1" prompt="Írja be az évet, és válassza ki a naptár kezdőnapját az alábbi cellákban. A Naptár beállításai cellák nem lesznek kinyomtatva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topLeftCell="A10" workbookViewId="0">
      <selection activeCell="G11" sqref="G11"/>
    </sheetView>
  </sheetViews>
  <sheetFormatPr defaultColWidth="8.69921875" defaultRowHeight="13.8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>
      <c r="I1" s="1" t="s">
        <v>1</v>
      </c>
    </row>
    <row r="2" spans="2:9" ht="96" customHeight="1">
      <c r="B2" s="94" t="str">
        <f>"Október "&amp;NaptáriÉv</f>
        <v>Október 2024</v>
      </c>
      <c r="C2" s="94"/>
      <c r="D2" s="94"/>
      <c r="E2" s="2"/>
      <c r="F2" s="2"/>
      <c r="G2" s="2"/>
      <c r="H2" s="3"/>
    </row>
    <row r="3" spans="2:9" s="8" customFormat="1" ht="24" customHeight="1">
      <c r="B3" s="14" t="str">
        <f>HétKezdete</f>
        <v>hétfő</v>
      </c>
      <c r="C3" s="15" t="str">
        <f t="shared" ref="C3:H3" si="0">TEXT(C4,"nnnn")</f>
        <v>kedd</v>
      </c>
      <c r="D3" s="15" t="str">
        <f t="shared" si="0"/>
        <v>szerda</v>
      </c>
      <c r="E3" s="15" t="str">
        <f t="shared" si="0"/>
        <v>csütörtök</v>
      </c>
      <c r="F3" s="15" t="str">
        <f t="shared" si="0"/>
        <v>péntek</v>
      </c>
      <c r="G3" s="15" t="str">
        <f t="shared" si="0"/>
        <v>szombat</v>
      </c>
      <c r="H3" s="16" t="str">
        <f t="shared" si="0"/>
        <v>vasárnap</v>
      </c>
    </row>
    <row r="4" spans="2:9" s="4" customFormat="1" ht="24" customHeight="1">
      <c r="B4" s="33">
        <f t="array" ref="B4:H4">NapokÉsHetek+DATE(NaptáriÉv,10,1)-WEEKDAY(DATE(NaptáriÉv,10,1),(HétKezdete="Hétfő")+1)+1</f>
        <v>45565</v>
      </c>
      <c r="C4" s="33">
        <v>45566</v>
      </c>
      <c r="D4" s="33">
        <v>45567</v>
      </c>
      <c r="E4" s="33">
        <v>45568</v>
      </c>
      <c r="F4" s="33">
        <v>45569</v>
      </c>
      <c r="G4" s="33">
        <v>45570</v>
      </c>
      <c r="H4" s="33">
        <v>45571</v>
      </c>
    </row>
    <row r="5" spans="2:9" s="10" customFormat="1" ht="56.1" customHeight="1">
      <c r="B5" s="63"/>
      <c r="C5" s="63"/>
      <c r="D5" s="63" t="s">
        <v>44</v>
      </c>
      <c r="E5" s="63"/>
      <c r="F5" s="63"/>
      <c r="G5" s="63"/>
      <c r="H5" s="63" t="s">
        <v>41</v>
      </c>
    </row>
    <row r="6" spans="2:9" s="4" customFormat="1" ht="24" customHeight="1">
      <c r="B6" s="34">
        <f t="array" ref="B6:H6">NapokÉsHetek+DATE(NaptáriÉv,10,1)-WEEKDAY(DATE(NaptáriÉv,10,1),(HétKezdete="Hétfő")+1)+8</f>
        <v>45572</v>
      </c>
      <c r="C6" s="34">
        <v>45573</v>
      </c>
      <c r="D6" s="34">
        <v>45574</v>
      </c>
      <c r="E6" s="34">
        <v>45575</v>
      </c>
      <c r="F6" s="34">
        <v>45576</v>
      </c>
      <c r="G6" s="34">
        <v>45577</v>
      </c>
      <c r="H6" s="34">
        <v>45578</v>
      </c>
    </row>
    <row r="7" spans="2:9" s="10" customFormat="1" ht="56.1" customHeight="1">
      <c r="B7" s="27" t="s">
        <v>57</v>
      </c>
      <c r="C7" s="27"/>
      <c r="D7" s="27"/>
      <c r="E7" s="27"/>
      <c r="F7" s="27"/>
      <c r="G7" s="27"/>
      <c r="H7" s="27"/>
    </row>
    <row r="8" spans="2:9" s="4" customFormat="1" ht="24" customHeight="1">
      <c r="B8" s="35">
        <f t="array" ref="B8:H8">NapokÉsHetek+DATE(NaptáriÉv,10,1)-WEEKDAY(DATE(NaptáriÉv,10,1),(HétKezdete="Hétfő")+1)+15</f>
        <v>45579</v>
      </c>
      <c r="C8" s="35">
        <v>45580</v>
      </c>
      <c r="D8" s="35">
        <v>45581</v>
      </c>
      <c r="E8" s="35">
        <v>45582</v>
      </c>
      <c r="F8" s="35">
        <v>45583</v>
      </c>
      <c r="G8" s="35">
        <v>45584</v>
      </c>
      <c r="H8" s="35">
        <v>45585</v>
      </c>
    </row>
    <row r="9" spans="2:9" s="10" customFormat="1" ht="56.1" customHeight="1">
      <c r="B9" s="28"/>
      <c r="C9" s="28"/>
      <c r="D9" s="28"/>
      <c r="E9" s="28"/>
      <c r="F9" s="28" t="s">
        <v>20</v>
      </c>
      <c r="G9" s="28"/>
      <c r="H9" s="28"/>
    </row>
    <row r="10" spans="2:9" s="4" customFormat="1" ht="24" customHeight="1">
      <c r="B10" s="34">
        <f t="array" ref="B10:H10">NapokÉsHetek+DATE(NaptáriÉv,10,1)-WEEKDAY(DATE(NaptáriÉv,10,1),(HétKezdete="Hétfő")+1)+22</f>
        <v>45586</v>
      </c>
      <c r="C10" s="34">
        <v>45587</v>
      </c>
      <c r="D10" s="34">
        <v>45588</v>
      </c>
      <c r="E10" s="34">
        <v>45589</v>
      </c>
      <c r="F10" s="34">
        <v>45590</v>
      </c>
      <c r="G10" s="34">
        <v>45591</v>
      </c>
      <c r="H10" s="34">
        <v>45592</v>
      </c>
    </row>
    <row r="11" spans="2:9" s="10" customFormat="1" ht="56.1" customHeight="1">
      <c r="B11" s="27"/>
      <c r="C11" s="27"/>
      <c r="D11" s="27"/>
      <c r="E11" s="27"/>
      <c r="F11" s="27"/>
      <c r="G11" s="27" t="s">
        <v>84</v>
      </c>
      <c r="H11" s="27"/>
    </row>
    <row r="12" spans="2:9" s="4" customFormat="1" ht="24" customHeight="1">
      <c r="B12" s="35">
        <f t="array" ref="B12:H12">NapokÉsHetek+DATE(NaptáriÉv,10,1)-WEEKDAY(DATE(NaptáriÉv,10,1),(HétKezdete="Hétfő")+1)+29</f>
        <v>45593</v>
      </c>
      <c r="C12" s="35">
        <v>45594</v>
      </c>
      <c r="D12" s="35">
        <v>45595</v>
      </c>
      <c r="E12" s="35">
        <v>45596</v>
      </c>
      <c r="F12" s="35">
        <v>45597</v>
      </c>
      <c r="G12" s="35">
        <v>45598</v>
      </c>
      <c r="H12" s="35">
        <v>45599</v>
      </c>
    </row>
    <row r="13" spans="2:9" s="10" customFormat="1" ht="56.1" customHeight="1">
      <c r="B13" s="28"/>
      <c r="C13" s="28"/>
      <c r="D13" s="28"/>
      <c r="E13" s="28" t="s">
        <v>83</v>
      </c>
      <c r="F13" s="28"/>
      <c r="G13" s="28"/>
      <c r="H13" s="28"/>
    </row>
    <row r="14" spans="2:9" s="4" customFormat="1" ht="24" customHeight="1">
      <c r="B14" s="34">
        <f t="array" ref="B14:C14">NapokÉsHetek+DATE(NaptáriÉv,10,1)-WEEKDAY(DATE(NaptáriÉv,10,1),(HétKezdete="Hétfő")+1)+36</f>
        <v>45600</v>
      </c>
      <c r="C14" s="34">
        <v>45601</v>
      </c>
      <c r="D14" s="95" t="s">
        <v>0</v>
      </c>
      <c r="E14" s="95"/>
      <c r="F14" s="95"/>
      <c r="G14" s="95"/>
      <c r="H14" s="96"/>
    </row>
    <row r="15" spans="2:9" s="10" customFormat="1" ht="56.1" customHeight="1">
      <c r="B15" s="27"/>
      <c r="C15" s="27"/>
      <c r="D15" s="97" t="s">
        <v>76</v>
      </c>
      <c r="E15" s="98"/>
      <c r="F15" s="98"/>
      <c r="G15" s="98"/>
      <c r="H15" s="99"/>
    </row>
  </sheetData>
  <mergeCells count="3">
    <mergeCell ref="B2:D2"/>
    <mergeCell ref="D14:H14"/>
    <mergeCell ref="D15:H15"/>
  </mergeCells>
  <phoneticPr fontId="33"/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900-000000000000}"/>
    <dataValidation allowBlank="1" showInputMessage="1" showErrorMessage="1" prompt="Október havi naptár" sqref="A1" xr:uid="{00000000-0002-0000-09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9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900-000003000000}"/>
    <dataValidation allowBlank="1" showInputMessage="1" prompt="Az alábbi cellába írhatja a havi jegyzeteket." sqref="D14:H14" xr:uid="{00000000-0002-0000-0900-000004000000}"/>
    <dataValidation allowBlank="1" showInputMessage="1" prompt="Ebbe a cellába írhatja a havi jegyzeteket." sqref="D15:H15" xr:uid="{00000000-0002-0000-0900-000005000000}"/>
    <dataValidation allowBlank="1" showInputMessage="1" showErrorMessage="1" prompt="Ebbe, illetve a 7., 9., 11., 13. és 15. cellába írhatja a fenti cellában található naptári napra vonatkozó jegyzeteit." sqref="B5" xr:uid="{00000000-0002-0000-09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9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topLeftCell="A4" workbookViewId="0">
      <selection activeCell="D15" sqref="D15:H15"/>
    </sheetView>
  </sheetViews>
  <sheetFormatPr defaultColWidth="8.69921875" defaultRowHeight="13.8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>
      <c r="I1" s="1" t="s">
        <v>1</v>
      </c>
    </row>
    <row r="2" spans="2:9" ht="96" customHeight="1">
      <c r="B2" s="94" t="str">
        <f>"November "&amp;NaptáriÉv</f>
        <v>November 2024</v>
      </c>
      <c r="C2" s="94"/>
      <c r="D2" s="94"/>
      <c r="E2" s="2"/>
      <c r="F2" s="2"/>
      <c r="G2" s="2"/>
      <c r="H2" s="3"/>
    </row>
    <row r="3" spans="2:9" s="8" customFormat="1" ht="24" customHeight="1">
      <c r="B3" s="14" t="str">
        <f>HétKezdete</f>
        <v>hétfő</v>
      </c>
      <c r="C3" s="15" t="str">
        <f t="shared" ref="C3:H3" si="0">TEXT(C4,"nnnn")</f>
        <v>kedd</v>
      </c>
      <c r="D3" s="15" t="str">
        <f t="shared" si="0"/>
        <v>szerda</v>
      </c>
      <c r="E3" s="15" t="str">
        <f t="shared" si="0"/>
        <v>csütörtök</v>
      </c>
      <c r="F3" s="15" t="str">
        <f t="shared" si="0"/>
        <v>péntek</v>
      </c>
      <c r="G3" s="15" t="str">
        <f t="shared" si="0"/>
        <v>szombat</v>
      </c>
      <c r="H3" s="16" t="str">
        <f t="shared" si="0"/>
        <v>vasárnap</v>
      </c>
    </row>
    <row r="4" spans="2:9" s="4" customFormat="1" ht="24" customHeight="1">
      <c r="B4" s="33">
        <f t="array" ref="B4:H4">NapokÉsHetek+DATE(NaptáriÉv,11,1)-WEEKDAY(DATE(NaptáriÉv,11,1),(HétKezdete="Hétfő")+1)+1</f>
        <v>45593</v>
      </c>
      <c r="C4" s="33">
        <v>45594</v>
      </c>
      <c r="D4" s="33">
        <v>45595</v>
      </c>
      <c r="E4" s="33">
        <v>45596</v>
      </c>
      <c r="F4" s="33">
        <v>45597</v>
      </c>
      <c r="G4" s="33">
        <v>45598</v>
      </c>
      <c r="H4" s="33">
        <v>45599</v>
      </c>
    </row>
    <row r="5" spans="2:9" s="10" customFormat="1" ht="56.1" customHeight="1">
      <c r="B5" s="28"/>
      <c r="C5" s="28"/>
      <c r="D5" s="28"/>
      <c r="E5" s="28"/>
      <c r="F5" s="28"/>
      <c r="G5" s="28"/>
      <c r="H5" s="28"/>
    </row>
    <row r="6" spans="2:9" s="4" customFormat="1" ht="24" customHeight="1">
      <c r="B6" s="34">
        <f t="array" ref="B6:H6">NapokÉsHetek+DATE(NaptáriÉv,11,1)-WEEKDAY(DATE(NaptáriÉv,11,1),(HétKezdete="Hétfő")+1)+8</f>
        <v>45600</v>
      </c>
      <c r="C6" s="34">
        <v>45601</v>
      </c>
      <c r="D6" s="34">
        <v>45602</v>
      </c>
      <c r="E6" s="34">
        <v>45603</v>
      </c>
      <c r="F6" s="34">
        <v>45604</v>
      </c>
      <c r="G6" s="34">
        <v>45605</v>
      </c>
      <c r="H6" s="34">
        <v>45606</v>
      </c>
    </row>
    <row r="7" spans="2:9" s="10" customFormat="1" ht="56.1" customHeight="1">
      <c r="B7" s="27"/>
      <c r="C7" s="27"/>
      <c r="D7" s="27"/>
      <c r="E7" s="27"/>
      <c r="F7" s="27"/>
      <c r="G7" s="27" t="s">
        <v>21</v>
      </c>
      <c r="H7" s="27"/>
    </row>
    <row r="8" spans="2:9" s="4" customFormat="1" ht="24" customHeight="1">
      <c r="B8" s="35">
        <f t="array" ref="B8:H8">NapokÉsHetek+DATE(NaptáriÉv,11,1)-WEEKDAY(DATE(NaptáriÉv,11,1),(HétKezdete="Hétfő")+1)+15</f>
        <v>45607</v>
      </c>
      <c r="C8" s="35">
        <v>45608</v>
      </c>
      <c r="D8" s="35">
        <v>45609</v>
      </c>
      <c r="E8" s="35">
        <v>45610</v>
      </c>
      <c r="F8" s="35">
        <v>45611</v>
      </c>
      <c r="G8" s="35">
        <v>45612</v>
      </c>
      <c r="H8" s="35">
        <v>45613</v>
      </c>
    </row>
    <row r="9" spans="2:9" s="10" customFormat="1" ht="56.1" customHeight="1">
      <c r="B9" s="28"/>
      <c r="C9" s="28" t="s">
        <v>22</v>
      </c>
      <c r="D9" s="28"/>
      <c r="E9" s="28"/>
      <c r="F9" s="28"/>
      <c r="G9" s="28"/>
      <c r="H9" s="28"/>
    </row>
    <row r="10" spans="2:9" s="4" customFormat="1" ht="24" customHeight="1">
      <c r="B10" s="34">
        <f t="array" ref="B10:H10">NapokÉsHetek+DATE(NaptáriÉv,11,1)-WEEKDAY(DATE(NaptáriÉv,11,1),(HétKezdete="Hétfő")+1)+22</f>
        <v>45614</v>
      </c>
      <c r="C10" s="34">
        <v>45615</v>
      </c>
      <c r="D10" s="34">
        <v>45616</v>
      </c>
      <c r="E10" s="34">
        <v>45617</v>
      </c>
      <c r="F10" s="34">
        <v>45618</v>
      </c>
      <c r="G10" s="34">
        <v>45619</v>
      </c>
      <c r="H10" s="34">
        <v>45620</v>
      </c>
    </row>
    <row r="11" spans="2:9" s="10" customFormat="1" ht="56.1" customHeight="1">
      <c r="B11" s="27"/>
      <c r="C11" s="27"/>
      <c r="D11" s="27"/>
      <c r="E11" s="27"/>
      <c r="F11" s="27"/>
      <c r="G11" s="27" t="s">
        <v>23</v>
      </c>
      <c r="H11" s="27"/>
    </row>
    <row r="12" spans="2:9" s="4" customFormat="1" ht="24" customHeight="1">
      <c r="B12" s="35">
        <f t="array" ref="B12:H12">NapokÉsHetek+DATE(NaptáriÉv,11,1)-WEEKDAY(DATE(NaptáriÉv,11,1),(HétKezdete="Hétfő")+1)+29</f>
        <v>45621</v>
      </c>
      <c r="C12" s="35">
        <v>45622</v>
      </c>
      <c r="D12" s="35">
        <v>45623</v>
      </c>
      <c r="E12" s="35">
        <v>45624</v>
      </c>
      <c r="F12" s="35">
        <v>45625</v>
      </c>
      <c r="G12" s="35">
        <v>45626</v>
      </c>
      <c r="H12" s="35">
        <v>45627</v>
      </c>
    </row>
    <row r="13" spans="2:9" s="10" customFormat="1" ht="56.1" customHeight="1">
      <c r="B13" s="28"/>
      <c r="C13" s="28"/>
      <c r="D13" s="28"/>
      <c r="E13" s="28" t="s">
        <v>24</v>
      </c>
      <c r="F13" s="28"/>
      <c r="G13" s="28"/>
      <c r="H13" s="28"/>
    </row>
    <row r="14" spans="2:9" s="4" customFormat="1" ht="24" customHeight="1">
      <c r="B14" s="34">
        <f t="array" ref="B14:C14">NapokÉsHetek+DATE(NaptáriÉv,11,1)-WEEKDAY(DATE(NaptáriÉv,11,1),(HétKezdete="Hétfő")+1)+36</f>
        <v>45628</v>
      </c>
      <c r="C14" s="34">
        <v>45629</v>
      </c>
      <c r="D14" s="95" t="s">
        <v>0</v>
      </c>
      <c r="E14" s="95"/>
      <c r="F14" s="95"/>
      <c r="G14" s="95"/>
      <c r="H14" s="96"/>
    </row>
    <row r="15" spans="2:9" s="10" customFormat="1" ht="56.1" customHeight="1">
      <c r="B15" s="27"/>
      <c r="C15" s="27"/>
      <c r="D15" s="97" t="s">
        <v>58</v>
      </c>
      <c r="E15" s="98"/>
      <c r="F15" s="98"/>
      <c r="G15" s="98"/>
      <c r="H15" s="99"/>
    </row>
  </sheetData>
  <mergeCells count="3">
    <mergeCell ref="B2:D2"/>
    <mergeCell ref="D14:H14"/>
    <mergeCell ref="D15:H15"/>
  </mergeCells>
  <phoneticPr fontId="33"/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A00-000000000000}"/>
    <dataValidation allowBlank="1" showInputMessage="1" showErrorMessage="1" prompt="November havi naptár" sqref="A1" xr:uid="{00000000-0002-0000-0A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A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A00-000003000000}"/>
    <dataValidation allowBlank="1" showInputMessage="1" showErrorMessage="1" prompt="Ebbe, illetve a 7., 9., 11., 13. és 15. cellába írhatja a fenti cellában található naptári napra vonatkozó jegyzeteit." sqref="B5" xr:uid="{00000000-0002-0000-0A00-000004000000}"/>
    <dataValidation allowBlank="1" showInputMessage="1" prompt="Ebbe a cellába írhatja a havi jegyzeteket." sqref="D15:H15" xr:uid="{00000000-0002-0000-0A00-000005000000}"/>
    <dataValidation allowBlank="1" showInputMessage="1" prompt="Az alábbi cellába írhatja a havi jegyzeteket." sqref="D14:H14" xr:uid="{00000000-0002-0000-0A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A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topLeftCell="A10" workbookViewId="0">
      <selection activeCell="G9" sqref="G9"/>
    </sheetView>
  </sheetViews>
  <sheetFormatPr defaultColWidth="8.69921875" defaultRowHeight="13.8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>
      <c r="I1" s="1" t="s">
        <v>1</v>
      </c>
    </row>
    <row r="2" spans="2:9" ht="96" customHeight="1">
      <c r="B2" s="75" t="str">
        <f>"December "&amp;NaptáriÉv</f>
        <v>December 2024</v>
      </c>
      <c r="C2" s="75"/>
      <c r="D2" s="75"/>
      <c r="E2" s="2"/>
      <c r="F2" s="2"/>
      <c r="G2" s="2"/>
      <c r="H2" s="3"/>
    </row>
    <row r="3" spans="2:9" s="8" customFormat="1" ht="24" customHeight="1">
      <c r="B3" s="5" t="str">
        <f>HétKezdete</f>
        <v>hétfő</v>
      </c>
      <c r="C3" s="6" t="str">
        <f t="shared" ref="C3:H3" si="0">TEXT(C4,"nnnn")</f>
        <v>kedd</v>
      </c>
      <c r="D3" s="6" t="str">
        <f t="shared" si="0"/>
        <v>szerda</v>
      </c>
      <c r="E3" s="6" t="str">
        <f t="shared" si="0"/>
        <v>csütörtök</v>
      </c>
      <c r="F3" s="6" t="str">
        <f t="shared" si="0"/>
        <v>péntek</v>
      </c>
      <c r="G3" s="6" t="str">
        <f t="shared" si="0"/>
        <v>szombat</v>
      </c>
      <c r="H3" s="7" t="str">
        <f t="shared" si="0"/>
        <v>vasárnap</v>
      </c>
    </row>
    <row r="4" spans="2:9" s="4" customFormat="1" ht="24" customHeight="1">
      <c r="B4" s="29">
        <f t="array" ref="B4:H4">NapokÉsHetek+DATE(NaptáriÉv,12,1)-WEEKDAY(DATE(NaptáriÉv,12,1),(HétKezdete="Hétfő")+1)+1</f>
        <v>45621</v>
      </c>
      <c r="C4" s="29">
        <v>45622</v>
      </c>
      <c r="D4" s="29">
        <v>45623</v>
      </c>
      <c r="E4" s="29">
        <v>45624</v>
      </c>
      <c r="F4" s="29">
        <v>45625</v>
      </c>
      <c r="G4" s="29">
        <v>45626</v>
      </c>
      <c r="H4" s="30">
        <v>45627</v>
      </c>
    </row>
    <row r="5" spans="2:9" s="10" customFormat="1" ht="56.1" customHeight="1">
      <c r="B5" s="9"/>
      <c r="C5" s="9"/>
      <c r="D5" s="9"/>
      <c r="E5" s="9"/>
      <c r="F5" s="9"/>
      <c r="G5" s="9"/>
      <c r="H5" s="64" t="s">
        <v>42</v>
      </c>
    </row>
    <row r="6" spans="2:9" s="4" customFormat="1" ht="24" customHeight="1">
      <c r="B6" s="31">
        <f t="array" ref="B6:H6">NapokÉsHetek+DATE(NaptáriÉv,12,1)-WEEKDAY(DATE(NaptáriÉv,12,1),(HétKezdete="Hétfő")+1)+8</f>
        <v>45628</v>
      </c>
      <c r="C6" s="31">
        <v>45629</v>
      </c>
      <c r="D6" s="31">
        <v>45630</v>
      </c>
      <c r="E6" s="31">
        <v>45631</v>
      </c>
      <c r="F6" s="31">
        <v>45632</v>
      </c>
      <c r="G6" s="31">
        <v>45633</v>
      </c>
      <c r="H6" s="65">
        <v>45634</v>
      </c>
    </row>
    <row r="7" spans="2:9" s="10" customFormat="1" ht="56.1" customHeight="1">
      <c r="B7" s="11"/>
      <c r="C7" s="11"/>
      <c r="D7" s="11"/>
      <c r="E7" s="11" t="s">
        <v>25</v>
      </c>
      <c r="F7" s="11"/>
      <c r="G7" s="11"/>
      <c r="H7" s="66" t="s">
        <v>42</v>
      </c>
    </row>
    <row r="8" spans="2:9" s="4" customFormat="1" ht="24" customHeight="1">
      <c r="B8" s="32">
        <f t="array" ref="B8:H8">NapokÉsHetek+DATE(NaptáriÉv,12,1)-WEEKDAY(DATE(NaptáriÉv,12,1),(HétKezdete="Hétfő")+1)+15</f>
        <v>45635</v>
      </c>
      <c r="C8" s="32">
        <v>45636</v>
      </c>
      <c r="D8" s="32">
        <v>45637</v>
      </c>
      <c r="E8" s="32">
        <v>45638</v>
      </c>
      <c r="F8" s="32">
        <v>45639</v>
      </c>
      <c r="G8" s="32">
        <v>45640</v>
      </c>
      <c r="H8" s="67">
        <v>45641</v>
      </c>
    </row>
    <row r="9" spans="2:9" s="10" customFormat="1" ht="56.1" customHeight="1">
      <c r="B9" s="9"/>
      <c r="C9" s="9"/>
      <c r="D9" s="9"/>
      <c r="E9" s="9"/>
      <c r="F9" s="9"/>
      <c r="G9" s="9" t="s">
        <v>90</v>
      </c>
      <c r="H9" s="64" t="s">
        <v>43</v>
      </c>
    </row>
    <row r="10" spans="2:9" s="4" customFormat="1" ht="24" customHeight="1">
      <c r="B10" s="31">
        <f t="array" ref="B10:H10">NapokÉsHetek+DATE(NaptáriÉv,12,1)-WEEKDAY(DATE(NaptáriÉv,12,1),(HétKezdete="Hétfő")+1)+22</f>
        <v>45642</v>
      </c>
      <c r="C10" s="31">
        <v>45643</v>
      </c>
      <c r="D10" s="31">
        <v>45644</v>
      </c>
      <c r="E10" s="31">
        <v>45645</v>
      </c>
      <c r="F10" s="31">
        <v>45646</v>
      </c>
      <c r="G10" s="31">
        <v>45647</v>
      </c>
      <c r="H10" s="65">
        <v>45648</v>
      </c>
    </row>
    <row r="11" spans="2:9" s="10" customFormat="1" ht="56.1" customHeight="1">
      <c r="B11" s="11" t="s">
        <v>26</v>
      </c>
      <c r="C11" s="11"/>
      <c r="D11" s="11"/>
      <c r="E11" s="11"/>
      <c r="F11" s="11"/>
      <c r="G11" s="11"/>
      <c r="H11" s="66" t="s">
        <v>42</v>
      </c>
    </row>
    <row r="12" spans="2:9" s="4" customFormat="1" ht="24" customHeight="1">
      <c r="B12" s="32">
        <f t="array" ref="B12:H12">NapokÉsHetek+DATE(NaptáriÉv,12,1)-WEEKDAY(DATE(NaptáriÉv,12,1),(HétKezdete="Hétfő")+1)+29</f>
        <v>45649</v>
      </c>
      <c r="C12" s="32">
        <v>45650</v>
      </c>
      <c r="D12" s="32">
        <v>45651</v>
      </c>
      <c r="E12" s="32">
        <v>45652</v>
      </c>
      <c r="F12" s="32">
        <v>45653</v>
      </c>
      <c r="G12" s="32">
        <v>45654</v>
      </c>
      <c r="H12" s="32">
        <v>45655</v>
      </c>
    </row>
    <row r="13" spans="2:9" s="10" customFormat="1" ht="56.1" customHeight="1">
      <c r="B13" s="9"/>
      <c r="C13" s="9"/>
      <c r="D13" s="9"/>
      <c r="E13" s="9"/>
      <c r="F13" s="9"/>
      <c r="G13" s="9"/>
      <c r="H13" s="9"/>
    </row>
    <row r="14" spans="2:9" s="4" customFormat="1" ht="24" customHeight="1">
      <c r="B14" s="31">
        <f t="array" ref="B14:C14">NapokÉsHetek+DATE(NaptáriÉv,12,1)-WEEKDAY(DATE(NaptáriÉv,12,1),(HétKezdete="Hétfő")+1)+36</f>
        <v>45656</v>
      </c>
      <c r="C14" s="31">
        <v>45657</v>
      </c>
      <c r="D14" s="76" t="s">
        <v>0</v>
      </c>
      <c r="E14" s="76"/>
      <c r="F14" s="76"/>
      <c r="G14" s="76"/>
      <c r="H14" s="77"/>
    </row>
    <row r="15" spans="2:9" s="10" customFormat="1" ht="56.1" customHeight="1">
      <c r="B15" s="11"/>
      <c r="C15" s="11"/>
      <c r="D15" s="81" t="s">
        <v>59</v>
      </c>
      <c r="E15" s="78"/>
      <c r="F15" s="78"/>
      <c r="G15" s="78"/>
      <c r="H15" s="79"/>
    </row>
  </sheetData>
  <mergeCells count="3">
    <mergeCell ref="B2:D2"/>
    <mergeCell ref="D14:H14"/>
    <mergeCell ref="D15:H15"/>
  </mergeCells>
  <phoneticPr fontId="33"/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B00-000000000000}"/>
    <dataValidation allowBlank="1" showInputMessage="1" showErrorMessage="1" prompt="December havi naptár" sqref="A1" xr:uid="{00000000-0002-0000-0B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B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B00-000003000000}"/>
    <dataValidation allowBlank="1" showInputMessage="1" prompt="Az alábbi cellába írhatja a havi jegyzeteket." sqref="D14:H14" xr:uid="{00000000-0002-0000-0B00-000004000000}"/>
    <dataValidation allowBlank="1" showInputMessage="1" prompt="Ebbe a cellába írhatja a havi jegyzeteket." sqref="D15:H15" xr:uid="{00000000-0002-0000-0B00-000005000000}"/>
    <dataValidation allowBlank="1" showInputMessage="1" showErrorMessage="1" prompt="Ebbe, illetve a 7., 9., 11., 13. és 15. cellába írhatja a fenti cellában található naptári napra vonatkozó jegyzeteit." sqref="B5" xr:uid="{00000000-0002-0000-0B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B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topLeftCell="A4" zoomScaleNormal="100" workbookViewId="0">
      <selection activeCell="H13" sqref="H13"/>
    </sheetView>
  </sheetViews>
  <sheetFormatPr defaultColWidth="8.69921875" defaultRowHeight="13.8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>
      <c r="I1" s="1" t="s">
        <v>1</v>
      </c>
    </row>
    <row r="2" spans="2:9" ht="96" customHeight="1">
      <c r="B2" s="75" t="str">
        <f>"Február "&amp;NaptáriÉv</f>
        <v>Február 2024</v>
      </c>
      <c r="C2" s="75"/>
      <c r="D2" s="75"/>
      <c r="E2" s="2"/>
      <c r="F2" s="2"/>
      <c r="G2" s="2"/>
      <c r="H2" s="3"/>
    </row>
    <row r="3" spans="2:9" s="8" customFormat="1" ht="24" customHeight="1">
      <c r="B3" s="5" t="str">
        <f>HétKezdete</f>
        <v>hétfő</v>
      </c>
      <c r="C3" s="6" t="str">
        <f t="shared" ref="C3:H3" si="0">TEXT(C4,"nnnn")</f>
        <v>kedd</v>
      </c>
      <c r="D3" s="6" t="str">
        <f t="shared" si="0"/>
        <v>szerda</v>
      </c>
      <c r="E3" s="6" t="str">
        <f t="shared" si="0"/>
        <v>csütörtök</v>
      </c>
      <c r="F3" s="6" t="str">
        <f t="shared" si="0"/>
        <v>péntek</v>
      </c>
      <c r="G3" s="6" t="str">
        <f t="shared" si="0"/>
        <v>szombat</v>
      </c>
      <c r="H3" s="7" t="str">
        <f t="shared" si="0"/>
        <v>vasárnap</v>
      </c>
    </row>
    <row r="4" spans="2:9" s="4" customFormat="1" ht="24" customHeight="1">
      <c r="B4" s="29">
        <f t="array" ref="B4:H4">NapokÉsHetek+DATE(NaptáriÉv,2,1)-WEEKDAY(DATE(NaptáriÉv,2,1),(HétKezdete="Hétfő")+1)+1</f>
        <v>45320</v>
      </c>
      <c r="C4" s="29">
        <v>45321</v>
      </c>
      <c r="D4" s="29">
        <v>45322</v>
      </c>
      <c r="E4" s="29">
        <v>45323</v>
      </c>
      <c r="F4" s="29">
        <v>45324</v>
      </c>
      <c r="G4" s="29">
        <v>45325</v>
      </c>
      <c r="H4" s="30">
        <v>45326</v>
      </c>
    </row>
    <row r="5" spans="2:9" s="10" customFormat="1" ht="56.1" customHeight="1">
      <c r="B5" s="9"/>
      <c r="C5" s="9"/>
      <c r="D5" s="9"/>
      <c r="E5" s="9"/>
      <c r="F5" s="9"/>
      <c r="G5" s="9"/>
      <c r="H5" s="9"/>
    </row>
    <row r="6" spans="2:9" s="4" customFormat="1" ht="24" customHeight="1">
      <c r="B6" s="31">
        <f t="array" ref="B6:H6">NapokÉsHetek+DATE(NaptáriÉv,2,1)-WEEKDAY(DATE(NaptáriÉv,2,1),(HétKezdete="Hétfő")+1)+8</f>
        <v>45327</v>
      </c>
      <c r="C6" s="31">
        <v>45328</v>
      </c>
      <c r="D6" s="31">
        <v>45329</v>
      </c>
      <c r="E6" s="31">
        <v>45330</v>
      </c>
      <c r="F6" s="31">
        <v>45331</v>
      </c>
      <c r="G6" s="31">
        <v>45332</v>
      </c>
      <c r="H6" s="31">
        <v>45333</v>
      </c>
    </row>
    <row r="7" spans="2:9" s="10" customFormat="1" ht="56.1" customHeight="1">
      <c r="B7" s="11"/>
      <c r="C7" s="11"/>
      <c r="D7" s="11"/>
      <c r="E7" s="11"/>
      <c r="F7" s="11"/>
      <c r="G7" s="11" t="s">
        <v>6</v>
      </c>
      <c r="H7" s="11"/>
    </row>
    <row r="8" spans="2:9" s="4" customFormat="1" ht="24" customHeight="1">
      <c r="B8" s="32">
        <f t="array" ref="B8:H8">NapokÉsHetek+DATE(NaptáriÉv,2,1)-WEEKDAY(DATE(NaptáriÉv,2,1),(HétKezdete="Hétfő")+1)+15</f>
        <v>45334</v>
      </c>
      <c r="C8" s="32">
        <v>45335</v>
      </c>
      <c r="D8" s="32">
        <v>45336</v>
      </c>
      <c r="E8" s="32">
        <v>45337</v>
      </c>
      <c r="F8" s="32">
        <v>45338</v>
      </c>
      <c r="G8" s="32">
        <v>45339</v>
      </c>
      <c r="H8" s="32">
        <v>45340</v>
      </c>
    </row>
    <row r="9" spans="2:9" s="10" customFormat="1" ht="56.1" customHeight="1">
      <c r="B9" s="9"/>
      <c r="C9" s="9"/>
      <c r="D9" s="9" t="s">
        <v>27</v>
      </c>
      <c r="E9" s="9"/>
      <c r="F9" s="9"/>
      <c r="G9" s="9"/>
      <c r="H9" s="9" t="s">
        <v>7</v>
      </c>
    </row>
    <row r="10" spans="2:9" s="4" customFormat="1" ht="24" customHeight="1">
      <c r="B10" s="31">
        <f t="array" ref="B10:H10">NapokÉsHetek+DATE(NaptáriÉv,2,1)-WEEKDAY(DATE(NaptáriÉv,2,1),(HétKezdete="Hétfő")+1)+22</f>
        <v>45341</v>
      </c>
      <c r="C10" s="31">
        <v>45342</v>
      </c>
      <c r="D10" s="31">
        <v>45343</v>
      </c>
      <c r="E10" s="31">
        <v>45344</v>
      </c>
      <c r="F10" s="31">
        <v>45345</v>
      </c>
      <c r="G10" s="31">
        <v>45346</v>
      </c>
      <c r="H10" s="31">
        <v>45347</v>
      </c>
    </row>
    <row r="11" spans="2:9" s="10" customFormat="1" ht="56.1" customHeight="1">
      <c r="B11" s="11"/>
      <c r="C11" s="11"/>
      <c r="D11" s="11"/>
      <c r="E11" s="11" t="s">
        <v>45</v>
      </c>
      <c r="F11" s="11"/>
      <c r="G11" s="11"/>
      <c r="H11" s="11"/>
    </row>
    <row r="12" spans="2:9" s="4" customFormat="1" ht="24" customHeight="1">
      <c r="B12" s="32">
        <f t="array" ref="B12:H12">NapokÉsHetek+DATE(NaptáriÉv,2,1)-WEEKDAY(DATE(NaptáriÉv,2,1),(HétKezdete="Hétfő")+1)+29</f>
        <v>45348</v>
      </c>
      <c r="C12" s="32">
        <v>45349</v>
      </c>
      <c r="D12" s="32">
        <v>45350</v>
      </c>
      <c r="E12" s="32">
        <v>45351</v>
      </c>
      <c r="F12" s="32">
        <v>45352</v>
      </c>
      <c r="G12" s="32">
        <v>45353</v>
      </c>
      <c r="H12" s="32">
        <v>45354</v>
      </c>
    </row>
    <row r="13" spans="2:9" s="10" customFormat="1" ht="56.1" customHeight="1">
      <c r="B13" s="9" t="s">
        <v>8</v>
      </c>
      <c r="C13" s="9"/>
      <c r="D13" s="9"/>
      <c r="E13" s="54" t="s">
        <v>28</v>
      </c>
      <c r="F13" s="9"/>
      <c r="G13" s="9"/>
      <c r="H13" s="9"/>
    </row>
    <row r="14" spans="2:9" s="4" customFormat="1" ht="24" customHeight="1">
      <c r="B14" s="31">
        <f t="array" ref="B14:C14">NapokÉsHetek+DATE(NaptáriÉv,2,1)-WEEKDAY(DATE(NaptáriÉv,2,1),(HétKezdete="Hétfő")+1)+36</f>
        <v>45355</v>
      </c>
      <c r="C14" s="31">
        <v>45356</v>
      </c>
      <c r="D14" s="76" t="s">
        <v>0</v>
      </c>
      <c r="E14" s="76"/>
      <c r="F14" s="76"/>
      <c r="G14" s="76"/>
      <c r="H14" s="77"/>
    </row>
    <row r="15" spans="2:9" s="10" customFormat="1" ht="56.1" customHeight="1">
      <c r="B15" s="11"/>
      <c r="C15" s="11"/>
      <c r="D15" s="81"/>
      <c r="E15" s="78"/>
      <c r="F15" s="78"/>
      <c r="G15" s="78"/>
      <c r="H15" s="79"/>
    </row>
  </sheetData>
  <mergeCells count="3">
    <mergeCell ref="B2:D2"/>
    <mergeCell ref="D14:H14"/>
    <mergeCell ref="D15:H15"/>
  </mergeCells>
  <phoneticPr fontId="33"/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1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100-000001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100-000002000000}"/>
    <dataValidation allowBlank="1" showInputMessage="1" showErrorMessage="1" prompt="Február havi naptár" sqref="A1" xr:uid="{00000000-0002-0000-0100-000003000000}"/>
    <dataValidation allowBlank="1" showInputMessage="1" prompt="Az alábbi cellába írhatja a havi jegyzeteket." sqref="D14:H14" xr:uid="{00000000-0002-0000-0100-000004000000}"/>
    <dataValidation allowBlank="1" showInputMessage="1" prompt="Ebbe a cellába írhatja a havi jegyzeteket." sqref="D15:H15" xr:uid="{00000000-0002-0000-0100-000005000000}"/>
    <dataValidation allowBlank="1" showInputMessage="1" showErrorMessage="1" prompt="Ebbe, illetve a 7., 9., 11., 13. és 15. cellába írhatja a fenti cellában található naptári napra vonatkozó jegyzeteit." sqref="B5" xr:uid="{00000000-0002-0000-01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1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topLeftCell="A7" zoomScaleNormal="100" workbookViewId="0">
      <selection activeCell="M6" sqref="M6"/>
    </sheetView>
  </sheetViews>
  <sheetFormatPr defaultColWidth="8.69921875" defaultRowHeight="13.8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>
      <c r="I1" s="1" t="s">
        <v>1</v>
      </c>
    </row>
    <row r="2" spans="2:9" ht="96" customHeight="1">
      <c r="B2" s="82" t="str">
        <f>"Március "&amp;NaptáriÉv</f>
        <v>Március 2024</v>
      </c>
      <c r="C2" s="82"/>
      <c r="D2" s="82"/>
      <c r="E2" s="2"/>
      <c r="F2" s="2"/>
      <c r="G2" s="2"/>
      <c r="H2" s="3"/>
    </row>
    <row r="3" spans="2:9" s="8" customFormat="1" ht="24" customHeight="1">
      <c r="B3" s="17" t="str">
        <f>HétKezdete</f>
        <v>hétfő</v>
      </c>
      <c r="C3" s="18" t="str">
        <f t="shared" ref="C3:H3" si="0">TEXT(C4,"nnnn")</f>
        <v>kedd</v>
      </c>
      <c r="D3" s="18" t="str">
        <f t="shared" si="0"/>
        <v>szerda</v>
      </c>
      <c r="E3" s="18" t="str">
        <f t="shared" si="0"/>
        <v>csütörtök</v>
      </c>
      <c r="F3" s="18" t="str">
        <f t="shared" si="0"/>
        <v>péntek</v>
      </c>
      <c r="G3" s="18" t="str">
        <f t="shared" si="0"/>
        <v>szombat</v>
      </c>
      <c r="H3" s="19" t="str">
        <f t="shared" si="0"/>
        <v>vasárnap</v>
      </c>
    </row>
    <row r="4" spans="2:9" s="4" customFormat="1" ht="24" customHeight="1">
      <c r="B4" s="39">
        <f t="array" ref="B4:H4">NapokÉsHetek+DATE(NaptáriÉv,3,1)-WEEKDAY(DATE(NaptáriÉv,3,1),(HétKezdete="Hétfő")+1)+1</f>
        <v>45348</v>
      </c>
      <c r="C4" s="39">
        <v>45349</v>
      </c>
      <c r="D4" s="39">
        <v>45350</v>
      </c>
      <c r="E4" s="39">
        <v>45351</v>
      </c>
      <c r="F4" s="39">
        <v>45352</v>
      </c>
      <c r="G4" s="39">
        <v>45353</v>
      </c>
      <c r="H4" s="39">
        <v>45354</v>
      </c>
    </row>
    <row r="5" spans="2:9" s="10" customFormat="1" ht="56.1" customHeight="1">
      <c r="B5" s="21"/>
      <c r="C5" s="21"/>
      <c r="D5" s="21"/>
      <c r="E5" s="21"/>
      <c r="F5" s="21"/>
      <c r="G5" s="21"/>
      <c r="H5" s="21"/>
    </row>
    <row r="6" spans="2:9" s="4" customFormat="1" ht="24" customHeight="1">
      <c r="B6" s="40">
        <f t="array" ref="B6:H6">NapokÉsHetek+DATE(NaptáriÉv,3,1)-WEEKDAY(DATE(NaptáriÉv,3,1),(HétKezdete="Hétfő")+1)+8</f>
        <v>45355</v>
      </c>
      <c r="C6" s="40">
        <v>45356</v>
      </c>
      <c r="D6" s="40">
        <v>45357</v>
      </c>
      <c r="E6" s="40">
        <v>45358</v>
      </c>
      <c r="F6" s="40">
        <v>45359</v>
      </c>
      <c r="G6" s="40">
        <v>45360</v>
      </c>
      <c r="H6" s="40">
        <v>45361</v>
      </c>
    </row>
    <row r="7" spans="2:9" s="10" customFormat="1" ht="56.1" customHeight="1" thickBot="1">
      <c r="B7" s="20" t="s">
        <v>46</v>
      </c>
      <c r="C7" s="20" t="s">
        <v>47</v>
      </c>
      <c r="D7" s="20" t="s">
        <v>74</v>
      </c>
      <c r="E7" s="20"/>
      <c r="F7" s="46"/>
      <c r="G7" s="73" t="s">
        <v>85</v>
      </c>
      <c r="H7" s="20"/>
    </row>
    <row r="8" spans="2:9" s="4" customFormat="1" ht="24" customHeight="1" thickTop="1">
      <c r="B8" s="41">
        <f t="array" ref="B8:H8">NapokÉsHetek+DATE(NaptáriÉv,3,1)-WEEKDAY(DATE(NaptáriÉv,3,1),(HétKezdete="Hétfő")+1)+15</f>
        <v>45362</v>
      </c>
      <c r="C8" s="41">
        <v>45363</v>
      </c>
      <c r="D8" s="41">
        <v>45364</v>
      </c>
      <c r="E8" s="42">
        <v>45365</v>
      </c>
      <c r="F8" s="48">
        <v>45366</v>
      </c>
      <c r="G8" s="44">
        <v>45367</v>
      </c>
      <c r="H8" s="41">
        <v>45368</v>
      </c>
    </row>
    <row r="9" spans="2:9" s="10" customFormat="1" ht="56.1" customHeight="1" thickBot="1">
      <c r="B9" s="21" t="s">
        <v>29</v>
      </c>
      <c r="C9" s="21"/>
      <c r="D9" s="21"/>
      <c r="E9" s="43" t="s">
        <v>9</v>
      </c>
      <c r="F9" s="49" t="s">
        <v>70</v>
      </c>
      <c r="G9" s="45"/>
      <c r="H9" s="21"/>
    </row>
    <row r="10" spans="2:9" s="4" customFormat="1" ht="24" customHeight="1" thickTop="1">
      <c r="B10" s="40">
        <f t="array" ref="B10:H10">NapokÉsHetek+DATE(NaptáriÉv,3,1)-WEEKDAY(DATE(NaptáriÉv,3,1),(HétKezdete="Hétfő")+1)+22</f>
        <v>45369</v>
      </c>
      <c r="C10" s="40">
        <v>45370</v>
      </c>
      <c r="D10" s="40">
        <v>45371</v>
      </c>
      <c r="E10" s="40">
        <v>45372</v>
      </c>
      <c r="F10" s="47">
        <v>45373</v>
      </c>
      <c r="G10" s="40">
        <v>45374</v>
      </c>
      <c r="H10" s="40">
        <v>45375</v>
      </c>
    </row>
    <row r="11" spans="2:9" s="10" customFormat="1" ht="56.1" customHeight="1">
      <c r="B11" s="20"/>
      <c r="C11" s="20" t="s">
        <v>30</v>
      </c>
      <c r="D11" s="20"/>
      <c r="E11" s="20"/>
      <c r="F11" s="20"/>
      <c r="G11" s="20"/>
      <c r="H11" s="20"/>
    </row>
    <row r="12" spans="2:9" s="4" customFormat="1" ht="24" customHeight="1">
      <c r="B12" s="41">
        <f t="array" ref="B12:H12">NapokÉsHetek+DATE(NaptáriÉv,3,1)-WEEKDAY(DATE(NaptáriÉv,3,1),(HétKezdete="Hétfő")+1)+29</f>
        <v>45376</v>
      </c>
      <c r="C12" s="41">
        <v>45377</v>
      </c>
      <c r="D12" s="41">
        <v>45378</v>
      </c>
      <c r="E12" s="41">
        <v>45379</v>
      </c>
      <c r="F12" s="41">
        <v>45380</v>
      </c>
      <c r="G12" s="41">
        <v>45381</v>
      </c>
      <c r="H12" s="41">
        <v>45382</v>
      </c>
    </row>
    <row r="13" spans="2:9" s="10" customFormat="1" ht="56.1" customHeight="1">
      <c r="B13" s="21"/>
      <c r="C13" s="21"/>
      <c r="D13" s="21"/>
      <c r="E13" s="21"/>
      <c r="F13" s="21"/>
      <c r="G13" s="21" t="s">
        <v>71</v>
      </c>
      <c r="H13" s="21"/>
    </row>
    <row r="14" spans="2:9" s="4" customFormat="1" ht="24" customHeight="1">
      <c r="B14" s="40">
        <f t="array" ref="B14:C14">NapokÉsHetek+DATE(NaptáriÉv,3,1)-WEEKDAY(DATE(NaptáriÉv,3,1),(HétKezdete="Hétfő")+1)+36</f>
        <v>45383</v>
      </c>
      <c r="C14" s="40">
        <v>45384</v>
      </c>
      <c r="D14" s="83" t="s">
        <v>0</v>
      </c>
      <c r="E14" s="83"/>
      <c r="F14" s="83"/>
      <c r="G14" s="83"/>
      <c r="H14" s="84"/>
    </row>
    <row r="15" spans="2:9" s="10" customFormat="1" ht="56.1" customHeight="1">
      <c r="B15" s="20"/>
      <c r="C15" s="20"/>
      <c r="D15" s="85" t="s">
        <v>69</v>
      </c>
      <c r="E15" s="86"/>
      <c r="F15" s="86"/>
      <c r="G15" s="86"/>
      <c r="H15" s="87"/>
    </row>
  </sheetData>
  <mergeCells count="3">
    <mergeCell ref="B2:D2"/>
    <mergeCell ref="D14:H14"/>
    <mergeCell ref="D15:H15"/>
  </mergeCells>
  <phoneticPr fontId="33"/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Március havi naptár" sqref="A1" xr:uid="{00000000-0002-0000-02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200-000001000000}"/>
    <dataValidation allowBlank="1" showInputMessage="1" showErrorMessage="1" prompt="Automatikusan megállapított hétköznap" sqref="C3:H3" xr:uid="{00000000-0002-0000-02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200-000003000000}"/>
    <dataValidation allowBlank="1" showInputMessage="1" showErrorMessage="1" prompt="Ebbe, illetve a 7., 9., 11., 13. és 15. cellába írhatja a fenti cellában található naptári napra vonatkozó jegyzeteit." sqref="B5" xr:uid="{00000000-0002-0000-0200-000004000000}"/>
    <dataValidation allowBlank="1" showInputMessage="1" prompt="Ebbe a cellába írhatja a havi jegyzeteket." sqref="D15:H15" xr:uid="{00000000-0002-0000-0200-000005000000}"/>
    <dataValidation allowBlank="1" showInputMessage="1" prompt="Az alábbi cellába írhatja a havi jegyzeteket." sqref="D14:H14" xr:uid="{00000000-0002-0000-02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2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topLeftCell="A7" workbookViewId="0">
      <selection activeCell="G11" sqref="G11"/>
    </sheetView>
  </sheetViews>
  <sheetFormatPr defaultColWidth="8.69921875" defaultRowHeight="13.8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>
      <c r="I1" s="1" t="s">
        <v>1</v>
      </c>
    </row>
    <row r="2" spans="2:9" ht="96" customHeight="1">
      <c r="B2" s="82" t="str">
        <f>"Április "&amp;NaptáriÉv</f>
        <v>Április 2024</v>
      </c>
      <c r="C2" s="82"/>
      <c r="D2" s="82"/>
      <c r="E2" s="2"/>
      <c r="F2" s="2"/>
      <c r="G2" s="2"/>
      <c r="H2" s="3"/>
    </row>
    <row r="3" spans="2:9" s="8" customFormat="1" ht="24" customHeight="1">
      <c r="B3" s="17" t="str">
        <f>HétKezdete</f>
        <v>hétfő</v>
      </c>
      <c r="C3" s="18" t="str">
        <f t="shared" ref="C3:H3" si="0">TEXT(C4,"nnnn")</f>
        <v>kedd</v>
      </c>
      <c r="D3" s="18" t="str">
        <f t="shared" si="0"/>
        <v>szerda</v>
      </c>
      <c r="E3" s="18" t="str">
        <f t="shared" si="0"/>
        <v>csütörtök</v>
      </c>
      <c r="F3" s="18" t="str">
        <f t="shared" si="0"/>
        <v>péntek</v>
      </c>
      <c r="G3" s="18" t="str">
        <f t="shared" si="0"/>
        <v>szombat</v>
      </c>
      <c r="H3" s="19" t="str">
        <f t="shared" si="0"/>
        <v>vasárnap</v>
      </c>
    </row>
    <row r="4" spans="2:9" s="4" customFormat="1" ht="24" customHeight="1">
      <c r="B4" s="39">
        <f t="array" ref="B4:H4">NapokÉsHetek+DATE(NaptáriÉv,4,1)-WEEKDAY(DATE(NaptáriÉv,4,1),(HétKezdete="Hétfő")+1)+1</f>
        <v>45383</v>
      </c>
      <c r="C4" s="39">
        <v>45384</v>
      </c>
      <c r="D4" s="39">
        <v>45385</v>
      </c>
      <c r="E4" s="39">
        <v>45386</v>
      </c>
      <c r="F4" s="39">
        <v>45387</v>
      </c>
      <c r="G4" s="39">
        <v>45388</v>
      </c>
      <c r="H4" s="39">
        <v>45389</v>
      </c>
    </row>
    <row r="5" spans="2:9" s="10" customFormat="1" ht="56.1" customHeight="1">
      <c r="B5" s="21"/>
      <c r="C5" s="21" t="s">
        <v>46</v>
      </c>
      <c r="D5" s="21" t="s">
        <v>77</v>
      </c>
      <c r="E5" s="21"/>
      <c r="F5" s="21" t="s">
        <v>86</v>
      </c>
      <c r="G5" s="21" t="s">
        <v>36</v>
      </c>
      <c r="H5" s="21"/>
    </row>
    <row r="6" spans="2:9" s="4" customFormat="1" ht="24" customHeight="1">
      <c r="B6" s="57">
        <f t="array" ref="B6:H6">NapokÉsHetek+DATE(NaptáriÉv,4,1)-WEEKDAY(DATE(NaptáriÉv,4,1),(HétKezdete="Hétfő")+1)+8</f>
        <v>45390</v>
      </c>
      <c r="C6" s="57">
        <v>45391</v>
      </c>
      <c r="D6" s="57">
        <v>45392</v>
      </c>
      <c r="E6" s="40">
        <v>45393</v>
      </c>
      <c r="F6" s="40">
        <v>45394</v>
      </c>
      <c r="G6" s="40">
        <v>45395</v>
      </c>
      <c r="H6" s="40">
        <v>45396</v>
      </c>
    </row>
    <row r="7" spans="2:9" s="10" customFormat="1" ht="56.1" customHeight="1">
      <c r="B7" s="60" t="s">
        <v>37</v>
      </c>
      <c r="C7" s="61" t="s">
        <v>38</v>
      </c>
      <c r="D7" s="61" t="s">
        <v>92</v>
      </c>
      <c r="E7" s="62" t="s">
        <v>39</v>
      </c>
      <c r="F7" s="55"/>
      <c r="G7" s="20" t="s">
        <v>81</v>
      </c>
      <c r="H7" s="20"/>
    </row>
    <row r="8" spans="2:9" s="4" customFormat="1" ht="24" customHeight="1">
      <c r="B8" s="56">
        <f t="array" ref="B8:H8">NapokÉsHetek+DATE(NaptáriÉv,4,1)-WEEKDAY(DATE(NaptáriÉv,4,1),(HétKezdete="Hétfő")+1)+15</f>
        <v>45397</v>
      </c>
      <c r="C8" s="58">
        <v>45398</v>
      </c>
      <c r="D8" s="58">
        <v>45399</v>
      </c>
      <c r="E8" s="56">
        <v>45400</v>
      </c>
      <c r="F8" s="41">
        <v>45401</v>
      </c>
      <c r="G8" s="41">
        <v>45402</v>
      </c>
      <c r="H8" s="41">
        <v>45403</v>
      </c>
    </row>
    <row r="9" spans="2:9" s="10" customFormat="1" ht="56.1" customHeight="1">
      <c r="B9" s="21"/>
      <c r="C9" s="21" t="s">
        <v>31</v>
      </c>
      <c r="D9" s="21" t="s">
        <v>10</v>
      </c>
      <c r="E9" s="21"/>
      <c r="F9" s="21"/>
      <c r="G9" s="21" t="s">
        <v>99</v>
      </c>
      <c r="H9" s="21"/>
    </row>
    <row r="10" spans="2:9" s="4" customFormat="1" ht="24" customHeight="1">
      <c r="B10" s="40">
        <f t="array" ref="B10:H10">NapokÉsHetek+DATE(NaptáriÉv,4,1)-WEEKDAY(DATE(NaptáriÉv,4,1),(HétKezdete="Hétfő")+1)+22</f>
        <v>45404</v>
      </c>
      <c r="C10" s="40">
        <v>45405</v>
      </c>
      <c r="D10" s="40">
        <v>45406</v>
      </c>
      <c r="E10" s="40">
        <v>45407</v>
      </c>
      <c r="F10" s="40">
        <v>45408</v>
      </c>
      <c r="G10" s="40">
        <v>45409</v>
      </c>
      <c r="H10" s="40">
        <v>45410</v>
      </c>
    </row>
    <row r="11" spans="2:9" s="10" customFormat="1" ht="56.1" customHeight="1">
      <c r="B11" s="20" t="s">
        <v>11</v>
      </c>
      <c r="C11" s="20" t="s">
        <v>48</v>
      </c>
      <c r="D11" s="20"/>
      <c r="E11" s="20"/>
      <c r="F11" s="20"/>
      <c r="G11" s="20" t="s">
        <v>98</v>
      </c>
      <c r="H11" s="20"/>
    </row>
    <row r="12" spans="2:9" s="4" customFormat="1" ht="24" customHeight="1">
      <c r="B12" s="41">
        <f t="array" ref="B12:H12">NapokÉsHetek+DATE(NaptáriÉv,4,1)-WEEKDAY(DATE(NaptáriÉv,4,1),(HétKezdete="Hétfő")+1)+29</f>
        <v>45411</v>
      </c>
      <c r="C12" s="41">
        <v>45412</v>
      </c>
      <c r="D12" s="41">
        <v>45413</v>
      </c>
      <c r="E12" s="41">
        <v>45414</v>
      </c>
      <c r="F12" s="41">
        <v>45415</v>
      </c>
      <c r="G12" s="41">
        <v>45416</v>
      </c>
      <c r="H12" s="41">
        <v>45417</v>
      </c>
    </row>
    <row r="13" spans="2:9" s="10" customFormat="1" ht="56.1" customHeight="1">
      <c r="B13" s="21"/>
      <c r="C13" s="72" t="s">
        <v>34</v>
      </c>
      <c r="D13" s="21"/>
      <c r="E13" s="21"/>
      <c r="F13" s="21"/>
      <c r="G13" s="21"/>
      <c r="H13" s="21"/>
    </row>
    <row r="14" spans="2:9" s="4" customFormat="1" ht="24" customHeight="1">
      <c r="B14" s="40">
        <f t="array" ref="B14:C14">NapokÉsHetek+DATE(NaptáriÉv,4,1)-WEEKDAY(DATE(NaptáriÉv,4,1),(HétKezdete="Hétfő")+1)+36</f>
        <v>45418</v>
      </c>
      <c r="C14" s="40">
        <v>45419</v>
      </c>
      <c r="D14" s="83" t="s">
        <v>0</v>
      </c>
      <c r="E14" s="83"/>
      <c r="F14" s="83"/>
      <c r="G14" s="83"/>
      <c r="H14" s="84"/>
    </row>
    <row r="15" spans="2:9" s="10" customFormat="1" ht="56.1" customHeight="1">
      <c r="B15" s="20"/>
      <c r="C15" s="20"/>
      <c r="D15" s="85" t="s">
        <v>52</v>
      </c>
      <c r="E15" s="86"/>
      <c r="F15" s="86"/>
      <c r="G15" s="86"/>
      <c r="H15" s="87"/>
    </row>
  </sheetData>
  <mergeCells count="3">
    <mergeCell ref="B2:D2"/>
    <mergeCell ref="D14:H14"/>
    <mergeCell ref="D15:H15"/>
  </mergeCells>
  <phoneticPr fontId="33"/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3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300-000001000000}"/>
    <dataValidation allowBlank="1" showInputMessage="1" showErrorMessage="1" prompt="Április havi naptár" sqref="A1" xr:uid="{00000000-0002-0000-03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300-000003000000}"/>
    <dataValidation allowBlank="1" showInputMessage="1" prompt="Az alábbi cellába írhatja a havi jegyzeteket." sqref="D14:H14" xr:uid="{00000000-0002-0000-0300-000004000000}"/>
    <dataValidation allowBlank="1" showInputMessage="1" prompt="Ebbe a cellába írhatja a havi jegyzeteket." sqref="D15:H15" xr:uid="{00000000-0002-0000-0300-000005000000}"/>
    <dataValidation allowBlank="1" showInputMessage="1" showErrorMessage="1" prompt="Ebbe, illetve a 7., 9., 11., 13. és 15. cellába írhatja a fenti cellában található naptári napra vonatkozó jegyzeteit." sqref="B5" xr:uid="{00000000-0002-0000-03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3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topLeftCell="A4" workbookViewId="0">
      <selection activeCell="G9" sqref="G9"/>
    </sheetView>
  </sheetViews>
  <sheetFormatPr defaultColWidth="8.69921875" defaultRowHeight="13.8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>
      <c r="I1" s="1" t="s">
        <v>1</v>
      </c>
    </row>
    <row r="2" spans="2:9" ht="96" customHeight="1">
      <c r="B2" s="82" t="str">
        <f>"Május "&amp;NaptáriÉv</f>
        <v>Május 2024</v>
      </c>
      <c r="C2" s="82"/>
      <c r="D2" s="82"/>
      <c r="E2" s="2"/>
      <c r="F2" s="2"/>
      <c r="G2" s="2"/>
      <c r="H2" s="3"/>
    </row>
    <row r="3" spans="2:9" s="8" customFormat="1" ht="24" customHeight="1">
      <c r="B3" s="17" t="str">
        <f>HétKezdete</f>
        <v>hétfő</v>
      </c>
      <c r="C3" s="18" t="str">
        <f t="shared" ref="C3:H3" si="0">TEXT(C4,"nnnn")</f>
        <v>kedd</v>
      </c>
      <c r="D3" s="18" t="str">
        <f t="shared" si="0"/>
        <v>szerda</v>
      </c>
      <c r="E3" s="18" t="str">
        <f t="shared" si="0"/>
        <v>csütörtök</v>
      </c>
      <c r="F3" s="18" t="str">
        <f t="shared" si="0"/>
        <v>péntek</v>
      </c>
      <c r="G3" s="18" t="str">
        <f t="shared" si="0"/>
        <v>szombat</v>
      </c>
      <c r="H3" s="19" t="str">
        <f t="shared" si="0"/>
        <v>vasárnap</v>
      </c>
    </row>
    <row r="4" spans="2:9" s="4" customFormat="1" ht="24" customHeight="1">
      <c r="B4" s="39">
        <f t="array" ref="B4:H4">NapokÉsHetek+DATE(NaptáriÉv,5,1)-WEEKDAY(DATE(NaptáriÉv,5,1),(HétKezdete="Hétfő")+1)+1</f>
        <v>45411</v>
      </c>
      <c r="C4" s="39">
        <v>45412</v>
      </c>
      <c r="D4" s="39">
        <v>45413</v>
      </c>
      <c r="E4" s="39">
        <v>45414</v>
      </c>
      <c r="F4" s="39">
        <v>45415</v>
      </c>
      <c r="G4" s="39">
        <v>45416</v>
      </c>
      <c r="H4" s="39">
        <v>45417</v>
      </c>
    </row>
    <row r="5" spans="2:9" s="10" customFormat="1" ht="56.1" customHeight="1">
      <c r="B5" s="21"/>
      <c r="C5" s="21"/>
      <c r="D5" s="21"/>
      <c r="E5" s="21" t="s">
        <v>87</v>
      </c>
      <c r="F5" s="21"/>
      <c r="G5" s="21"/>
      <c r="H5" s="21"/>
    </row>
    <row r="6" spans="2:9" s="4" customFormat="1" ht="24" customHeight="1">
      <c r="B6" s="40">
        <f t="array" ref="B6:H6">NapokÉsHetek+DATE(NaptáriÉv,5,1)-WEEKDAY(DATE(NaptáriÉv,5,1),(HétKezdete="Hétfő")+1)+8</f>
        <v>45418</v>
      </c>
      <c r="C6" s="40">
        <v>45419</v>
      </c>
      <c r="D6" s="40">
        <v>45420</v>
      </c>
      <c r="E6" s="40">
        <v>45421</v>
      </c>
      <c r="F6" s="40">
        <v>45422</v>
      </c>
      <c r="G6" s="40">
        <v>45423</v>
      </c>
      <c r="H6" s="40">
        <v>45424</v>
      </c>
    </row>
    <row r="7" spans="2:9" s="10" customFormat="1" ht="56.1" customHeight="1">
      <c r="B7" s="20" t="s">
        <v>40</v>
      </c>
      <c r="C7" s="20"/>
      <c r="D7" s="20" t="s">
        <v>35</v>
      </c>
      <c r="E7" s="20"/>
      <c r="F7" s="20" t="s">
        <v>96</v>
      </c>
      <c r="G7" s="20" t="s">
        <v>12</v>
      </c>
      <c r="H7" s="20" t="s">
        <v>100</v>
      </c>
    </row>
    <row r="8" spans="2:9" s="4" customFormat="1" ht="24" customHeight="1">
      <c r="B8" s="41">
        <f t="array" ref="B8:H8">NapokÉsHetek+DATE(NaptáriÉv,5,1)-WEEKDAY(DATE(NaptáriÉv,5,1),(HétKezdete="Hétfő")+1)+15</f>
        <v>45425</v>
      </c>
      <c r="C8" s="41">
        <v>45426</v>
      </c>
      <c r="D8" s="41">
        <v>45427</v>
      </c>
      <c r="E8" s="41">
        <v>45428</v>
      </c>
      <c r="F8" s="41">
        <v>45429</v>
      </c>
      <c r="G8" s="41">
        <v>45430</v>
      </c>
      <c r="H8" s="41">
        <v>45431</v>
      </c>
    </row>
    <row r="9" spans="2:9" s="10" customFormat="1" ht="56.1" customHeight="1">
      <c r="B9" s="21"/>
      <c r="C9" s="21"/>
      <c r="D9" s="21" t="s">
        <v>49</v>
      </c>
      <c r="E9" s="21" t="s">
        <v>32</v>
      </c>
      <c r="F9" s="21"/>
      <c r="G9" s="21" t="s">
        <v>13</v>
      </c>
      <c r="H9" s="21"/>
    </row>
    <row r="10" spans="2:9" s="4" customFormat="1" ht="24" customHeight="1">
      <c r="B10" s="40">
        <f t="array" ref="B10:H10">NapokÉsHetek+DATE(NaptáriÉv,5,1)-WEEKDAY(DATE(NaptáriÉv,5,1),(HétKezdete="Hétfő")+1)+22</f>
        <v>45432</v>
      </c>
      <c r="C10" s="40">
        <v>45433</v>
      </c>
      <c r="D10" s="40">
        <v>45434</v>
      </c>
      <c r="E10" s="40">
        <v>45435</v>
      </c>
      <c r="F10" s="40">
        <v>45436</v>
      </c>
      <c r="G10" s="40">
        <v>45437</v>
      </c>
      <c r="H10" s="40">
        <v>45438</v>
      </c>
    </row>
    <row r="11" spans="2:9" s="10" customFormat="1" ht="56.1" customHeight="1">
      <c r="B11" s="20"/>
      <c r="C11" s="20"/>
      <c r="D11" s="20" t="s">
        <v>101</v>
      </c>
      <c r="E11" s="20"/>
      <c r="F11" s="20"/>
      <c r="G11" s="20" t="s">
        <v>89</v>
      </c>
      <c r="H11" s="20"/>
    </row>
    <row r="12" spans="2:9" s="4" customFormat="1" ht="24" customHeight="1">
      <c r="B12" s="41">
        <f t="array" ref="B12:H12">NapokÉsHetek+DATE(NaptáriÉv,5,1)-WEEKDAY(DATE(NaptáriÉv,5,1),(HétKezdete="Hétfő")+1)+29</f>
        <v>45439</v>
      </c>
      <c r="C12" s="41">
        <v>45440</v>
      </c>
      <c r="D12" s="41">
        <v>45441</v>
      </c>
      <c r="E12" s="41">
        <v>45442</v>
      </c>
      <c r="F12" s="41">
        <v>45443</v>
      </c>
      <c r="G12" s="41">
        <v>45444</v>
      </c>
      <c r="H12" s="41">
        <v>45445</v>
      </c>
    </row>
    <row r="13" spans="2:9" s="10" customFormat="1" ht="56.1" customHeight="1">
      <c r="B13" s="21"/>
      <c r="C13" s="21"/>
      <c r="D13" s="21"/>
      <c r="E13" s="21"/>
      <c r="F13" s="21" t="s">
        <v>33</v>
      </c>
      <c r="G13" s="21"/>
      <c r="H13" s="21"/>
    </row>
    <row r="14" spans="2:9" s="4" customFormat="1" ht="24" customHeight="1">
      <c r="B14" s="40">
        <f t="array" ref="B14:C14">NapokÉsHetek+DATE(NaptáriÉv,5,1)-WEEKDAY(DATE(NaptáriÉv,5,1),(HétKezdete="Hétfő")+1)+36</f>
        <v>45446</v>
      </c>
      <c r="C14" s="40">
        <v>45447</v>
      </c>
      <c r="D14" s="83" t="s">
        <v>0</v>
      </c>
      <c r="E14" s="83"/>
      <c r="F14" s="83"/>
      <c r="G14" s="83"/>
      <c r="H14" s="84"/>
    </row>
    <row r="15" spans="2:9" s="10" customFormat="1" ht="56.1" customHeight="1">
      <c r="B15" s="20"/>
      <c r="C15" s="20"/>
      <c r="D15" s="85" t="s">
        <v>53</v>
      </c>
      <c r="E15" s="86"/>
      <c r="F15" s="86"/>
      <c r="G15" s="86"/>
      <c r="H15" s="87"/>
    </row>
  </sheetData>
  <mergeCells count="3">
    <mergeCell ref="B2:D2"/>
    <mergeCell ref="D14:H14"/>
    <mergeCell ref="D15:H15"/>
  </mergeCells>
  <phoneticPr fontId="33"/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4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400-000001000000}"/>
    <dataValidation allowBlank="1" showInputMessage="1" showErrorMessage="1" prompt="Május havi naptár" sqref="A1" xr:uid="{00000000-0002-0000-04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400-000003000000}"/>
    <dataValidation allowBlank="1" showInputMessage="1" showErrorMessage="1" prompt="Ebbe, illetve a 7., 9., 11., 13. és 15. cellába írhatja a fenti cellában található naptári napra vonatkozó jegyzeteit." sqref="B5" xr:uid="{00000000-0002-0000-0400-000004000000}"/>
    <dataValidation allowBlank="1" showInputMessage="1" prompt="Ebbe a cellába írhatja a havi jegyzeteket." sqref="D15:H15" xr:uid="{00000000-0002-0000-0400-000005000000}"/>
    <dataValidation allowBlank="1" showInputMessage="1" prompt="Az alábbi cellába írhatja a havi jegyzeteket." sqref="D14:H14" xr:uid="{00000000-0002-0000-04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4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topLeftCell="A7" zoomScaleNormal="100" workbookViewId="0">
      <selection activeCell="G7" sqref="G7"/>
    </sheetView>
  </sheetViews>
  <sheetFormatPr defaultColWidth="8.69921875" defaultRowHeight="13.8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>
      <c r="I1" s="1" t="s">
        <v>1</v>
      </c>
    </row>
    <row r="2" spans="2:9" ht="96" customHeight="1">
      <c r="B2" s="88" t="str">
        <f>"Június "&amp;NaptáriÉv</f>
        <v>Június 2024</v>
      </c>
      <c r="C2" s="88"/>
      <c r="D2" s="88"/>
      <c r="E2" s="2"/>
      <c r="F2" s="2"/>
      <c r="G2" s="2"/>
      <c r="H2" s="3"/>
    </row>
    <row r="3" spans="2:9" s="8" customFormat="1" ht="24" customHeight="1">
      <c r="B3" s="22" t="str">
        <f>HétKezdete</f>
        <v>hétfő</v>
      </c>
      <c r="C3" s="23" t="str">
        <f t="shared" ref="C3:H3" si="0">TEXT(C4,"nnnn")</f>
        <v>kedd</v>
      </c>
      <c r="D3" s="23" t="str">
        <f t="shared" si="0"/>
        <v>szerda</v>
      </c>
      <c r="E3" s="23" t="str">
        <f t="shared" si="0"/>
        <v>csütörtök</v>
      </c>
      <c r="F3" s="23" t="str">
        <f t="shared" si="0"/>
        <v>péntek</v>
      </c>
      <c r="G3" s="23" t="str">
        <f t="shared" si="0"/>
        <v>szombat</v>
      </c>
      <c r="H3" s="24" t="str">
        <f t="shared" si="0"/>
        <v>vasárnap</v>
      </c>
    </row>
    <row r="4" spans="2:9" s="4" customFormat="1" ht="24" customHeight="1">
      <c r="B4" s="36">
        <f t="array" ref="B4:H4">NapokÉsHetek+DATE(NaptáriÉv,6,1)-WEEKDAY(DATE(NaptáriÉv,6,1),(HétKezdete="Hétfő")+1)+1</f>
        <v>45439</v>
      </c>
      <c r="C4" s="36">
        <v>45440</v>
      </c>
      <c r="D4" s="36">
        <v>45441</v>
      </c>
      <c r="E4" s="36">
        <v>45442</v>
      </c>
      <c r="F4" s="36">
        <v>45443</v>
      </c>
      <c r="G4" s="36">
        <v>45444</v>
      </c>
      <c r="H4" s="36">
        <v>45445</v>
      </c>
    </row>
    <row r="5" spans="2:9" s="10" customFormat="1" ht="56.1" customHeight="1">
      <c r="B5" s="26"/>
      <c r="C5" s="26"/>
      <c r="D5" s="26"/>
      <c r="E5" s="26"/>
      <c r="F5" s="26"/>
      <c r="G5" s="26" t="s">
        <v>102</v>
      </c>
      <c r="H5" s="26" t="s">
        <v>103</v>
      </c>
    </row>
    <row r="6" spans="2:9" s="4" customFormat="1" ht="24" customHeight="1">
      <c r="B6" s="37">
        <f t="array" ref="B6:H6">NapokÉsHetek+DATE(NaptáriÉv,6,1)-WEEKDAY(DATE(NaptáriÉv,6,1),(HétKezdete="Hétfő")+1)+8</f>
        <v>45446</v>
      </c>
      <c r="C6" s="37">
        <v>45447</v>
      </c>
      <c r="D6" s="37">
        <v>45448</v>
      </c>
      <c r="E6" s="37">
        <v>45449</v>
      </c>
      <c r="F6" s="37">
        <v>45450</v>
      </c>
      <c r="G6" s="37">
        <v>45451</v>
      </c>
      <c r="H6" s="37">
        <v>45452</v>
      </c>
    </row>
    <row r="7" spans="2:9" s="10" customFormat="1" ht="56.1" customHeight="1">
      <c r="B7" s="25"/>
      <c r="C7" s="25"/>
      <c r="D7" s="25"/>
      <c r="E7" s="25" t="s">
        <v>54</v>
      </c>
      <c r="F7" s="25"/>
      <c r="G7" s="25" t="s">
        <v>97</v>
      </c>
      <c r="H7" s="25"/>
    </row>
    <row r="8" spans="2:9" s="4" customFormat="1" ht="24" customHeight="1">
      <c r="B8" s="38">
        <f t="array" ref="B8:H8">NapokÉsHetek+DATE(NaptáriÉv,6,1)-WEEKDAY(DATE(NaptáriÉv,6,1),(HétKezdete="Hétfő")+1)+15</f>
        <v>45453</v>
      </c>
      <c r="C8" s="38">
        <v>45454</v>
      </c>
      <c r="D8" s="38">
        <v>45455</v>
      </c>
      <c r="E8" s="38">
        <v>45456</v>
      </c>
      <c r="F8" s="38">
        <v>45457</v>
      </c>
      <c r="G8" s="38">
        <v>45458</v>
      </c>
      <c r="H8" s="38">
        <v>45459</v>
      </c>
    </row>
    <row r="9" spans="2:9" s="10" customFormat="1" ht="56.1" customHeight="1">
      <c r="B9" s="26"/>
      <c r="C9" s="26"/>
      <c r="D9" s="26"/>
      <c r="E9" s="59"/>
      <c r="F9" s="59"/>
      <c r="G9" s="59" t="s">
        <v>50</v>
      </c>
      <c r="H9" s="59" t="s">
        <v>51</v>
      </c>
    </row>
    <row r="10" spans="2:9" s="4" customFormat="1" ht="24" customHeight="1">
      <c r="B10" s="37">
        <f t="array" ref="B10:H10">NapokÉsHetek+DATE(NaptáriÉv,6,1)-WEEKDAY(DATE(NaptáriÉv,6,1),(HétKezdete="Hétfő")+1)+22</f>
        <v>45460</v>
      </c>
      <c r="C10" s="37">
        <v>45461</v>
      </c>
      <c r="D10" s="37">
        <v>45462</v>
      </c>
      <c r="E10" s="37">
        <v>45463</v>
      </c>
      <c r="F10" s="37">
        <v>45464</v>
      </c>
      <c r="G10" s="37">
        <v>45465</v>
      </c>
      <c r="H10" s="37">
        <v>45466</v>
      </c>
    </row>
    <row r="11" spans="2:9" s="10" customFormat="1" ht="56.1" customHeight="1">
      <c r="B11" s="25"/>
      <c r="C11" s="25"/>
      <c r="D11" s="25"/>
      <c r="E11" s="25"/>
      <c r="F11" s="25"/>
      <c r="G11" s="25" t="s">
        <v>60</v>
      </c>
      <c r="H11" s="25"/>
    </row>
    <row r="12" spans="2:9" s="4" customFormat="1" ht="24" customHeight="1">
      <c r="B12" s="38">
        <f t="array" ref="B12:H12">NapokÉsHetek+DATE(NaptáriÉv,6,1)-WEEKDAY(DATE(NaptáriÉv,6,1),(HétKezdete="Hétfő")+1)+29</f>
        <v>45467</v>
      </c>
      <c r="C12" s="38">
        <v>45468</v>
      </c>
      <c r="D12" s="38">
        <v>45469</v>
      </c>
      <c r="E12" s="38">
        <v>45470</v>
      </c>
      <c r="F12" s="38">
        <v>45471</v>
      </c>
      <c r="G12" s="38">
        <v>45472</v>
      </c>
      <c r="H12" s="38">
        <v>45473</v>
      </c>
    </row>
    <row r="13" spans="2:9" s="10" customFormat="1" ht="56.1" customHeight="1">
      <c r="B13" s="26"/>
      <c r="C13" s="26"/>
      <c r="D13" s="26"/>
      <c r="E13" s="26"/>
      <c r="F13" s="26"/>
      <c r="G13" s="26"/>
      <c r="H13" s="26"/>
    </row>
    <row r="14" spans="2:9" s="4" customFormat="1" ht="24" customHeight="1">
      <c r="B14" s="37">
        <f t="array" ref="B14:C14">NapokÉsHetek+DATE(NaptáriÉv,6,1)-WEEKDAY(DATE(NaptáriÉv,6,1),(HétKezdete="Hétfő")+1)+36</f>
        <v>45474</v>
      </c>
      <c r="C14" s="37">
        <v>45475</v>
      </c>
      <c r="D14" s="89" t="s">
        <v>0</v>
      </c>
      <c r="E14" s="89"/>
      <c r="F14" s="89"/>
      <c r="G14" s="89"/>
      <c r="H14" s="90"/>
    </row>
    <row r="15" spans="2:9" s="10" customFormat="1" ht="56.1" customHeight="1">
      <c r="B15" s="25"/>
      <c r="C15" s="25"/>
      <c r="D15" s="91" t="s">
        <v>80</v>
      </c>
      <c r="E15" s="92"/>
      <c r="F15" s="92"/>
      <c r="G15" s="92"/>
      <c r="H15" s="93"/>
    </row>
  </sheetData>
  <mergeCells count="3">
    <mergeCell ref="B2:D2"/>
    <mergeCell ref="D14:H14"/>
    <mergeCell ref="D15:H15"/>
  </mergeCells>
  <phoneticPr fontId="33"/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500-000000000000}"/>
    <dataValidation allowBlank="1" showInputMessage="1" showErrorMessage="1" prompt="Június havi naptár" sqref="A1" xr:uid="{00000000-0002-0000-05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5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500-000003000000}"/>
    <dataValidation allowBlank="1" showInputMessage="1" prompt="Az alábbi cellába írhatja a havi jegyzeteket." sqref="D14:H14" xr:uid="{00000000-0002-0000-0500-000004000000}"/>
    <dataValidation allowBlank="1" showInputMessage="1" prompt="Ebbe a cellába írhatja a havi jegyzeteket." sqref="D15:H15" xr:uid="{00000000-0002-0000-0500-000005000000}"/>
    <dataValidation allowBlank="1" showInputMessage="1" showErrorMessage="1" prompt="Ebbe, illetve a 7., 9., 11., 13. és 15. cellába írhatja a fenti cellában található naptári napra vonatkozó jegyzeteit." sqref="B5" xr:uid="{00000000-0002-0000-05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5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tabSelected="1" zoomScaleNormal="100" workbookViewId="0">
      <selection activeCell="F5" sqref="F5"/>
    </sheetView>
  </sheetViews>
  <sheetFormatPr defaultColWidth="8.69921875" defaultRowHeight="13.8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>
      <c r="I1" s="1" t="s">
        <v>1</v>
      </c>
    </row>
    <row r="2" spans="2:9" ht="96" customHeight="1">
      <c r="B2" s="88" t="str">
        <f>"Július "&amp;NaptáriÉv</f>
        <v>Július 2024</v>
      </c>
      <c r="C2" s="88"/>
      <c r="D2" s="88"/>
      <c r="E2" s="2"/>
      <c r="F2" s="2"/>
      <c r="G2" s="2"/>
      <c r="H2" s="3"/>
    </row>
    <row r="3" spans="2:9" s="8" customFormat="1" ht="24" customHeight="1">
      <c r="B3" s="22" t="str">
        <f>HétKezdete</f>
        <v>hétfő</v>
      </c>
      <c r="C3" s="23" t="str">
        <f t="shared" ref="C3:H3" si="0">TEXT(C4,"nnnn")</f>
        <v>kedd</v>
      </c>
      <c r="D3" s="23" t="str">
        <f t="shared" si="0"/>
        <v>szerda</v>
      </c>
      <c r="E3" s="23" t="str">
        <f t="shared" si="0"/>
        <v>csütörtök</v>
      </c>
      <c r="F3" s="23" t="str">
        <f t="shared" si="0"/>
        <v>péntek</v>
      </c>
      <c r="G3" s="23" t="str">
        <f t="shared" si="0"/>
        <v>szombat</v>
      </c>
      <c r="H3" s="24" t="str">
        <f t="shared" si="0"/>
        <v>vasárnap</v>
      </c>
    </row>
    <row r="4" spans="2:9" s="4" customFormat="1" ht="24" customHeight="1">
      <c r="B4" s="36">
        <f t="array" ref="B4:H4">NapokÉsHetek+DATE(NaptáriÉv,7,1)-WEEKDAY(DATE(NaptáriÉv,7,1),(HétKezdete="Hétfő")+1)+1</f>
        <v>45474</v>
      </c>
      <c r="C4" s="36">
        <v>45475</v>
      </c>
      <c r="D4" s="36">
        <v>45476</v>
      </c>
      <c r="E4" s="36">
        <v>45477</v>
      </c>
      <c r="F4" s="36">
        <v>45478</v>
      </c>
      <c r="G4" s="36">
        <v>45479</v>
      </c>
      <c r="H4" s="36">
        <v>45480</v>
      </c>
    </row>
    <row r="5" spans="2:9" s="10" customFormat="1" ht="56.1" customHeight="1">
      <c r="B5" s="50" t="s">
        <v>14</v>
      </c>
      <c r="C5" s="50"/>
      <c r="D5" s="50"/>
      <c r="E5" s="50"/>
      <c r="F5" s="50" t="s">
        <v>93</v>
      </c>
      <c r="G5" s="70" t="s">
        <v>72</v>
      </c>
      <c r="H5" s="70"/>
    </row>
    <row r="6" spans="2:9" s="4" customFormat="1" ht="24" customHeight="1">
      <c r="B6" s="37">
        <f t="array" ref="B6:H6">NapokÉsHetek+DATE(NaptáriÉv,7,1)-WEEKDAY(DATE(NaptáriÉv,7,1),(HétKezdete="Hétfő")+1)+8</f>
        <v>45481</v>
      </c>
      <c r="C6" s="37">
        <v>45482</v>
      </c>
      <c r="D6" s="37">
        <v>45483</v>
      </c>
      <c r="E6" s="37">
        <v>45484</v>
      </c>
      <c r="F6" s="37">
        <v>45485</v>
      </c>
      <c r="G6" s="37">
        <v>45486</v>
      </c>
      <c r="H6" s="37">
        <v>45487</v>
      </c>
    </row>
    <row r="7" spans="2:9" s="10" customFormat="1" ht="56.1" customHeight="1">
      <c r="B7" s="71"/>
      <c r="C7" s="71"/>
      <c r="D7" s="71"/>
      <c r="E7" s="71"/>
      <c r="F7" s="71" t="s">
        <v>78</v>
      </c>
      <c r="G7" s="71" t="s">
        <v>79</v>
      </c>
      <c r="H7" s="71" t="s">
        <v>78</v>
      </c>
    </row>
    <row r="8" spans="2:9" s="4" customFormat="1" ht="24" customHeight="1">
      <c r="B8" s="38">
        <f t="array" ref="B8:H8">NapokÉsHetek+DATE(NaptáriÉv,7,1)-WEEKDAY(DATE(NaptáriÉv,7,1),(HétKezdete="Hétfő")+1)+15</f>
        <v>45488</v>
      </c>
      <c r="C8" s="38">
        <v>45489</v>
      </c>
      <c r="D8" s="38">
        <v>45490</v>
      </c>
      <c r="E8" s="38">
        <v>45491</v>
      </c>
      <c r="F8" s="38">
        <v>45492</v>
      </c>
      <c r="G8" s="38">
        <v>45493</v>
      </c>
      <c r="H8" s="38">
        <v>45494</v>
      </c>
    </row>
    <row r="9" spans="2:9" s="10" customFormat="1" ht="56.1" customHeight="1">
      <c r="B9" s="70"/>
      <c r="C9" s="70"/>
      <c r="D9" s="70"/>
      <c r="E9" s="70"/>
      <c r="F9" s="70"/>
      <c r="G9" s="70" t="s">
        <v>73</v>
      </c>
      <c r="H9" s="26"/>
    </row>
    <row r="10" spans="2:9" s="4" customFormat="1" ht="24" customHeight="1">
      <c r="B10" s="37">
        <f t="array" ref="B10:H10">NapokÉsHetek+DATE(NaptáriÉv,7,1)-WEEKDAY(DATE(NaptáriÉv,7,1),(HétKezdete="Hétfő")+1)+22</f>
        <v>45495</v>
      </c>
      <c r="C10" s="37">
        <v>45496</v>
      </c>
      <c r="D10" s="37">
        <v>45497</v>
      </c>
      <c r="E10" s="37">
        <v>45498</v>
      </c>
      <c r="F10" s="37">
        <v>45499</v>
      </c>
      <c r="G10" s="37">
        <v>45500</v>
      </c>
      <c r="H10" s="37">
        <v>45501</v>
      </c>
    </row>
    <row r="11" spans="2:9" s="10" customFormat="1" ht="56.1" customHeight="1">
      <c r="B11" s="25"/>
      <c r="C11" s="69"/>
      <c r="D11" s="69"/>
      <c r="E11" s="69"/>
      <c r="F11" s="69"/>
      <c r="G11" s="69" t="s">
        <v>62</v>
      </c>
      <c r="H11" s="25"/>
    </row>
    <row r="12" spans="2:9" s="4" customFormat="1" ht="24" customHeight="1">
      <c r="B12" s="38">
        <f t="array" ref="B12:H12">NapokÉsHetek+DATE(NaptáriÉv,7,1)-WEEKDAY(DATE(NaptáriÉv,7,1),(HétKezdete="Hétfő")+1)+29</f>
        <v>45502</v>
      </c>
      <c r="C12" s="38">
        <v>45503</v>
      </c>
      <c r="D12" s="38">
        <v>45504</v>
      </c>
      <c r="E12" s="38">
        <v>45505</v>
      </c>
      <c r="F12" s="38">
        <v>45506</v>
      </c>
      <c r="G12" s="38">
        <v>45507</v>
      </c>
      <c r="H12" s="38">
        <v>45508</v>
      </c>
    </row>
    <row r="13" spans="2:9" s="10" customFormat="1" ht="56.1" customHeight="1">
      <c r="B13" s="26"/>
      <c r="C13" s="26"/>
      <c r="D13" s="26"/>
      <c r="E13" s="26"/>
      <c r="F13" s="26"/>
      <c r="G13" s="26"/>
      <c r="H13" s="26"/>
    </row>
    <row r="14" spans="2:9" s="4" customFormat="1" ht="24" customHeight="1">
      <c r="B14" s="37">
        <f t="array" ref="B14:C14">NapokÉsHetek+DATE(NaptáriÉv,7,1)-WEEKDAY(DATE(NaptáriÉv,7,1),(HétKezdete="Hétfő")+1)+36</f>
        <v>45509</v>
      </c>
      <c r="C14" s="37">
        <v>45510</v>
      </c>
      <c r="D14" s="89" t="s">
        <v>0</v>
      </c>
      <c r="E14" s="89"/>
      <c r="F14" s="89"/>
      <c r="G14" s="89"/>
      <c r="H14" s="90"/>
    </row>
    <row r="15" spans="2:9" s="10" customFormat="1" ht="56.1" customHeight="1">
      <c r="B15" s="25"/>
      <c r="C15" s="25"/>
      <c r="D15" s="91"/>
      <c r="E15" s="92"/>
      <c r="F15" s="92"/>
      <c r="G15" s="92"/>
      <c r="H15" s="93"/>
    </row>
  </sheetData>
  <mergeCells count="3">
    <mergeCell ref="B2:D2"/>
    <mergeCell ref="D14:H14"/>
    <mergeCell ref="D15:H15"/>
  </mergeCells>
  <phoneticPr fontId="33"/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600-000000000000}"/>
    <dataValidation allowBlank="1" showInputMessage="1" showErrorMessage="1" prompt="Július havi naptár" sqref="A1" xr:uid="{00000000-0002-0000-06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6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600-000003000000}"/>
    <dataValidation allowBlank="1" showInputMessage="1" showErrorMessage="1" prompt="Ebbe, illetve a 7., 9., 11., 13. és 15. cellába írhatja a fenti cellában található naptári napra vonatkozó jegyzeteit." sqref="B5" xr:uid="{00000000-0002-0000-0600-000004000000}"/>
    <dataValidation allowBlank="1" showInputMessage="1" prompt="Ebbe a cellába írhatja a havi jegyzeteket." sqref="D15:H15" xr:uid="{00000000-0002-0000-0600-000005000000}"/>
    <dataValidation allowBlank="1" showInputMessage="1" prompt="Az alábbi cellába írhatja a havi jegyzeteket." sqref="D14:H14" xr:uid="{00000000-0002-0000-06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6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topLeftCell="A4" workbookViewId="0">
      <selection activeCell="G8" sqref="G8"/>
    </sheetView>
  </sheetViews>
  <sheetFormatPr defaultColWidth="8.69921875" defaultRowHeight="13.8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>
      <c r="I1" s="1" t="s">
        <v>1</v>
      </c>
    </row>
    <row r="2" spans="2:9" ht="96" customHeight="1">
      <c r="B2" s="88" t="str">
        <f>"Augusztus "&amp;NaptáriÉv</f>
        <v>Augusztus 2024</v>
      </c>
      <c r="C2" s="88"/>
      <c r="D2" s="88"/>
      <c r="E2" s="2"/>
      <c r="F2" s="2"/>
      <c r="G2" s="2"/>
      <c r="H2" s="3"/>
    </row>
    <row r="3" spans="2:9" s="8" customFormat="1" ht="24" customHeight="1">
      <c r="B3" s="22" t="str">
        <f>HétKezdete</f>
        <v>hétfő</v>
      </c>
      <c r="C3" s="23" t="str">
        <f t="shared" ref="C3:H3" si="0">TEXT(C4,"nnnn")</f>
        <v>kedd</v>
      </c>
      <c r="D3" s="23" t="str">
        <f t="shared" si="0"/>
        <v>szerda</v>
      </c>
      <c r="E3" s="23" t="str">
        <f t="shared" si="0"/>
        <v>csütörtök</v>
      </c>
      <c r="F3" s="23" t="str">
        <f t="shared" si="0"/>
        <v>péntek</v>
      </c>
      <c r="G3" s="23" t="str">
        <f t="shared" si="0"/>
        <v>szombat</v>
      </c>
      <c r="H3" s="24" t="str">
        <f t="shared" si="0"/>
        <v>vasárnap</v>
      </c>
    </row>
    <row r="4" spans="2:9" s="4" customFormat="1" ht="24" customHeight="1">
      <c r="B4" s="36">
        <f t="array" ref="B4:H4">NapokÉsHetek+DATE(NaptáriÉv,8,1)-WEEKDAY(DATE(NaptáriÉv,8,1),(HétKezdete="Hétfő")+1)+1</f>
        <v>45502</v>
      </c>
      <c r="C4" s="36">
        <v>45503</v>
      </c>
      <c r="D4" s="36">
        <v>45504</v>
      </c>
      <c r="E4" s="36">
        <v>45505</v>
      </c>
      <c r="F4" s="36">
        <v>45506</v>
      </c>
      <c r="G4" s="36">
        <v>45507</v>
      </c>
      <c r="H4" s="36">
        <v>45508</v>
      </c>
    </row>
    <row r="5" spans="2:9" s="10" customFormat="1" ht="56.1" customHeight="1">
      <c r="B5" s="26"/>
      <c r="C5" s="26"/>
      <c r="D5" s="26"/>
      <c r="E5" s="26"/>
      <c r="F5" s="26"/>
      <c r="G5" s="26" t="s">
        <v>15</v>
      </c>
      <c r="H5" s="26"/>
    </row>
    <row r="6" spans="2:9" s="4" customFormat="1" ht="24" customHeight="1">
      <c r="B6" s="37">
        <f t="array" ref="B6:H6">NapokÉsHetek+DATE(NaptáriÉv,8,1)-WEEKDAY(DATE(NaptáriÉv,8,1),(HétKezdete="Hétfő")+1)+8</f>
        <v>45509</v>
      </c>
      <c r="C6" s="37">
        <v>45510</v>
      </c>
      <c r="D6" s="37">
        <v>45511</v>
      </c>
      <c r="E6" s="37">
        <v>45512</v>
      </c>
      <c r="F6" s="37">
        <v>45513</v>
      </c>
      <c r="G6" s="37">
        <v>45514</v>
      </c>
      <c r="H6" s="37">
        <v>45515</v>
      </c>
    </row>
    <row r="7" spans="2:9" s="10" customFormat="1" ht="56.1" customHeight="1">
      <c r="B7" s="25"/>
      <c r="C7" s="25"/>
      <c r="D7" s="25"/>
      <c r="E7" s="25"/>
      <c r="F7" s="74" t="s">
        <v>94</v>
      </c>
      <c r="G7" s="74" t="s">
        <v>95</v>
      </c>
      <c r="H7" s="74" t="s">
        <v>91</v>
      </c>
    </row>
    <row r="8" spans="2:9" s="4" customFormat="1" ht="24" customHeight="1">
      <c r="B8" s="38">
        <f t="array" ref="B8:H8">NapokÉsHetek+DATE(NaptáriÉv,8,1)-WEEKDAY(DATE(NaptáriÉv,8,1),(HétKezdete="Hétfő")+1)+15</f>
        <v>45516</v>
      </c>
      <c r="C8" s="38">
        <v>45517</v>
      </c>
      <c r="D8" s="38">
        <v>45518</v>
      </c>
      <c r="E8" s="38">
        <v>45519</v>
      </c>
      <c r="F8" s="38">
        <v>45520</v>
      </c>
      <c r="G8" s="38">
        <v>45521</v>
      </c>
      <c r="H8" s="38">
        <v>45522</v>
      </c>
    </row>
    <row r="9" spans="2:9" s="10" customFormat="1" ht="56.1" customHeight="1">
      <c r="B9" s="26"/>
      <c r="C9" s="26" t="s">
        <v>55</v>
      </c>
      <c r="D9" s="26"/>
      <c r="E9" s="26"/>
      <c r="F9" s="50"/>
      <c r="G9" s="50"/>
      <c r="H9" s="50" t="s">
        <v>88</v>
      </c>
    </row>
    <row r="10" spans="2:9" s="4" customFormat="1" ht="24" customHeight="1">
      <c r="B10" s="37">
        <f t="array" ref="B10:H10">NapokÉsHetek+DATE(NaptáriÉv,8,1)-WEEKDAY(DATE(NaptáriÉv,8,1),(HétKezdete="Hétfő")+1)+22</f>
        <v>45523</v>
      </c>
      <c r="C10" s="37">
        <v>45524</v>
      </c>
      <c r="D10" s="37">
        <v>45525</v>
      </c>
      <c r="E10" s="37">
        <v>45526</v>
      </c>
      <c r="F10" s="37">
        <v>45527</v>
      </c>
      <c r="G10" s="37">
        <v>45528</v>
      </c>
      <c r="H10" s="37">
        <v>45529</v>
      </c>
    </row>
    <row r="11" spans="2:9" s="10" customFormat="1" ht="56.1" customHeight="1">
      <c r="B11" s="51" t="s">
        <v>16</v>
      </c>
      <c r="C11" s="25"/>
      <c r="D11" s="25"/>
      <c r="E11" s="25"/>
      <c r="F11" s="25"/>
      <c r="G11" s="25"/>
      <c r="H11" s="25"/>
    </row>
    <row r="12" spans="2:9" s="4" customFormat="1" ht="24" customHeight="1">
      <c r="B12" s="38">
        <f t="array" ref="B12:H12">NapokÉsHetek+DATE(NaptáriÉv,8,1)-WEEKDAY(DATE(NaptáriÉv,8,1),(HétKezdete="Hétfő")+1)+29</f>
        <v>45530</v>
      </c>
      <c r="C12" s="38">
        <v>45531</v>
      </c>
      <c r="D12" s="38">
        <v>45532</v>
      </c>
      <c r="E12" s="38">
        <v>45533</v>
      </c>
      <c r="F12" s="38">
        <v>45534</v>
      </c>
      <c r="G12" s="38">
        <v>45535</v>
      </c>
      <c r="H12" s="38">
        <v>45536</v>
      </c>
    </row>
    <row r="13" spans="2:9" s="10" customFormat="1" ht="56.1" customHeight="1">
      <c r="B13" s="26"/>
      <c r="C13" s="26"/>
      <c r="D13" s="26"/>
      <c r="E13" s="26"/>
      <c r="F13" s="68"/>
      <c r="G13" s="68"/>
      <c r="H13" s="68" t="s">
        <v>61</v>
      </c>
    </row>
    <row r="14" spans="2:9" s="4" customFormat="1" ht="24" customHeight="1">
      <c r="B14" s="37">
        <f t="array" ref="B14:C14">NapokÉsHetek+DATE(NaptáriÉv,8,1)-WEEKDAY(DATE(NaptáriÉv,8,1),(HétKezdete="Hétfő")+1)+36</f>
        <v>45537</v>
      </c>
      <c r="C14" s="37">
        <v>45538</v>
      </c>
      <c r="D14" s="89" t="s">
        <v>0</v>
      </c>
      <c r="E14" s="89"/>
      <c r="F14" s="89"/>
      <c r="G14" s="89"/>
      <c r="H14" s="90"/>
    </row>
    <row r="15" spans="2:9" s="10" customFormat="1" ht="56.1" customHeight="1">
      <c r="B15" s="25"/>
      <c r="C15" s="25"/>
      <c r="D15" s="91" t="s">
        <v>17</v>
      </c>
      <c r="E15" s="92"/>
      <c r="F15" s="92"/>
      <c r="G15" s="92"/>
      <c r="H15" s="93"/>
    </row>
  </sheetData>
  <mergeCells count="3">
    <mergeCell ref="B2:D2"/>
    <mergeCell ref="D14:H14"/>
    <mergeCell ref="D15:H15"/>
  </mergeCells>
  <phoneticPr fontId="33"/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7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700-000001000000}"/>
    <dataValidation allowBlank="1" showInputMessage="1" showErrorMessage="1" prompt="Augusztus havi naptár" sqref="A1" xr:uid="{00000000-0002-0000-07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700-000003000000}"/>
    <dataValidation allowBlank="1" showInputMessage="1" prompt="Az alábbi cellába írhatja a havi jegyzeteket." sqref="D14:H14" xr:uid="{00000000-0002-0000-0700-000004000000}"/>
    <dataValidation allowBlank="1" showInputMessage="1" prompt="Ebbe a cellába írhatja a havi jegyzeteket." sqref="D15:H15" xr:uid="{00000000-0002-0000-0700-000005000000}"/>
    <dataValidation allowBlank="1" showInputMessage="1" showErrorMessage="1" prompt="Ebbe, illetve a 7., 9., 11., 13. és 15. cellába írhatja a fenti cellában található naptári napra vonatkozó jegyzeteit." sqref="B5" xr:uid="{00000000-0002-0000-07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7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zoomScaleNormal="100" workbookViewId="0">
      <selection activeCell="H9" sqref="H9"/>
    </sheetView>
  </sheetViews>
  <sheetFormatPr defaultColWidth="8.69921875" defaultRowHeight="13.8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>
      <c r="I1" s="1" t="s">
        <v>1</v>
      </c>
    </row>
    <row r="2" spans="2:9" ht="96" customHeight="1">
      <c r="B2" s="94" t="str">
        <f>"Szeptember "&amp;NaptáriÉv</f>
        <v>Szeptember 2024</v>
      </c>
      <c r="C2" s="94"/>
      <c r="D2" s="94"/>
      <c r="E2" s="2"/>
      <c r="F2" s="2"/>
      <c r="G2" s="2"/>
      <c r="H2" s="3"/>
    </row>
    <row r="3" spans="2:9" s="8" customFormat="1" ht="24" customHeight="1">
      <c r="B3" s="14" t="str">
        <f>HétKezdete</f>
        <v>hétfő</v>
      </c>
      <c r="C3" s="15" t="str">
        <f t="shared" ref="C3:H3" si="0">TEXT(C4,"nnnn")</f>
        <v>kedd</v>
      </c>
      <c r="D3" s="15" t="str">
        <f t="shared" si="0"/>
        <v>szerda</v>
      </c>
      <c r="E3" s="15" t="str">
        <f t="shared" si="0"/>
        <v>csütörtök</v>
      </c>
      <c r="F3" s="15" t="str">
        <f t="shared" si="0"/>
        <v>péntek</v>
      </c>
      <c r="G3" s="15" t="str">
        <f t="shared" si="0"/>
        <v>szombat</v>
      </c>
      <c r="H3" s="16" t="str">
        <f t="shared" si="0"/>
        <v>vasárnap</v>
      </c>
    </row>
    <row r="4" spans="2:9" s="4" customFormat="1" ht="24" customHeight="1">
      <c r="B4" s="33">
        <f t="array" ref="B4:H4">NapokÉsHetek+DATE(NaptáriÉv,9,1)-WEEKDAY(DATE(NaptáriÉv,9,1),(HétKezdete="Hétfő")+1)+1</f>
        <v>45530</v>
      </c>
      <c r="C4" s="33">
        <v>45531</v>
      </c>
      <c r="D4" s="33">
        <v>45532</v>
      </c>
      <c r="E4" s="33">
        <v>45533</v>
      </c>
      <c r="F4" s="33">
        <v>45534</v>
      </c>
      <c r="G4" s="33">
        <v>45535</v>
      </c>
      <c r="H4" s="33">
        <v>45536</v>
      </c>
    </row>
    <row r="5" spans="2:9" s="10" customFormat="1" ht="56.1" customHeight="1">
      <c r="B5" s="28"/>
      <c r="C5" s="28"/>
      <c r="D5" s="28"/>
      <c r="E5" s="28"/>
      <c r="F5" s="28"/>
      <c r="G5" s="28"/>
      <c r="H5" s="28"/>
    </row>
    <row r="6" spans="2:9" s="4" customFormat="1" ht="24" customHeight="1">
      <c r="B6" s="34">
        <f t="array" ref="B6:H6">NapokÉsHetek+DATE(NaptáriÉv,9,1)-WEEKDAY(DATE(NaptáriÉv,9,1),(HétKezdete="Hétfő")+1)+8</f>
        <v>45537</v>
      </c>
      <c r="C6" s="34">
        <v>45538</v>
      </c>
      <c r="D6" s="34">
        <v>45539</v>
      </c>
      <c r="E6" s="34">
        <v>45540</v>
      </c>
      <c r="F6" s="34">
        <v>45541</v>
      </c>
      <c r="G6" s="34">
        <v>45542</v>
      </c>
      <c r="H6" s="34">
        <v>45543</v>
      </c>
    </row>
    <row r="7" spans="2:9" s="10" customFormat="1" ht="56.1" customHeight="1">
      <c r="B7" s="27"/>
      <c r="C7" s="27"/>
      <c r="D7" s="27"/>
      <c r="E7" s="27"/>
      <c r="F7" s="27"/>
      <c r="G7" s="27"/>
      <c r="H7" s="27"/>
    </row>
    <row r="8" spans="2:9" s="4" customFormat="1" ht="24" customHeight="1">
      <c r="B8" s="35">
        <f t="array" ref="B8:H8">NapokÉsHetek+DATE(NaptáriÉv,9,1)-WEEKDAY(DATE(NaptáriÉv,9,1),(HétKezdete="Hétfő")+1)+15</f>
        <v>45544</v>
      </c>
      <c r="C8" s="35">
        <v>45545</v>
      </c>
      <c r="D8" s="35">
        <v>45546</v>
      </c>
      <c r="E8" s="35">
        <v>45547</v>
      </c>
      <c r="F8" s="35">
        <v>45548</v>
      </c>
      <c r="G8" s="35">
        <v>45549</v>
      </c>
      <c r="H8" s="35">
        <v>45550</v>
      </c>
    </row>
    <row r="9" spans="2:9" s="10" customFormat="1" ht="56.1" customHeight="1">
      <c r="B9" s="28"/>
      <c r="C9" s="52"/>
      <c r="D9" s="52" t="s">
        <v>18</v>
      </c>
      <c r="E9" s="28"/>
      <c r="F9" s="28" t="s">
        <v>56</v>
      </c>
      <c r="G9" s="28" t="s">
        <v>82</v>
      </c>
      <c r="H9" s="28"/>
    </row>
    <row r="10" spans="2:9" s="4" customFormat="1" ht="24" customHeight="1">
      <c r="B10" s="34">
        <f t="array" ref="B10:H10">NapokÉsHetek+DATE(NaptáriÉv,9,1)-WEEKDAY(DATE(NaptáriÉv,9,1),(HétKezdete="Hétfő")+1)+22</f>
        <v>45551</v>
      </c>
      <c r="C10" s="34">
        <v>45552</v>
      </c>
      <c r="D10" s="34">
        <v>45553</v>
      </c>
      <c r="E10" s="34">
        <v>45554</v>
      </c>
      <c r="F10" s="34">
        <v>45555</v>
      </c>
      <c r="G10" s="34">
        <v>45556</v>
      </c>
      <c r="H10" s="34">
        <v>45557</v>
      </c>
    </row>
    <row r="11" spans="2:9" s="10" customFormat="1" ht="56.1" customHeight="1">
      <c r="B11" s="53"/>
      <c r="C11" s="53"/>
      <c r="D11" s="53"/>
      <c r="E11" s="53"/>
      <c r="F11" s="53"/>
      <c r="G11" s="53"/>
      <c r="H11" s="53" t="s">
        <v>19</v>
      </c>
    </row>
    <row r="12" spans="2:9" s="4" customFormat="1" ht="24" customHeight="1">
      <c r="B12" s="35">
        <f t="array" ref="B12:H12">NapokÉsHetek+DATE(NaptáriÉv,9,1)-WEEKDAY(DATE(NaptáriÉv,9,1),(HétKezdete="Hétfő")+1)+29</f>
        <v>45558</v>
      </c>
      <c r="C12" s="35">
        <v>45559</v>
      </c>
      <c r="D12" s="35">
        <v>45560</v>
      </c>
      <c r="E12" s="35">
        <v>45561</v>
      </c>
      <c r="F12" s="35">
        <v>45562</v>
      </c>
      <c r="G12" s="35">
        <v>45563</v>
      </c>
      <c r="H12" s="35">
        <v>45564</v>
      </c>
    </row>
    <row r="13" spans="2:9" s="10" customFormat="1" ht="56.1" customHeight="1">
      <c r="B13" s="28"/>
      <c r="C13" s="28"/>
      <c r="D13" s="28"/>
      <c r="E13" s="28"/>
      <c r="F13" s="28"/>
      <c r="G13" s="28"/>
      <c r="H13" s="28"/>
    </row>
    <row r="14" spans="2:9" s="4" customFormat="1" ht="24" customHeight="1">
      <c r="B14" s="34">
        <f t="array" ref="B14:C14">NapokÉsHetek+DATE(NaptáriÉv,9,1)-WEEKDAY(DATE(NaptáriÉv,9,1),(HétKezdete="Hétfő")+1)+36</f>
        <v>45565</v>
      </c>
      <c r="C14" s="34">
        <v>45566</v>
      </c>
      <c r="D14" s="95" t="s">
        <v>0</v>
      </c>
      <c r="E14" s="95"/>
      <c r="F14" s="95"/>
      <c r="G14" s="95"/>
      <c r="H14" s="96"/>
    </row>
    <row r="15" spans="2:9" s="10" customFormat="1" ht="56.1" customHeight="1">
      <c r="B15" s="27"/>
      <c r="C15" s="27"/>
      <c r="D15" s="97" t="s">
        <v>75</v>
      </c>
      <c r="E15" s="98"/>
      <c r="F15" s="98"/>
      <c r="G15" s="98"/>
      <c r="H15" s="99"/>
    </row>
  </sheetData>
  <mergeCells count="3">
    <mergeCell ref="B2:D2"/>
    <mergeCell ref="D14:H14"/>
    <mergeCell ref="D15:H15"/>
  </mergeCells>
  <phoneticPr fontId="33"/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8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800-000001000000}"/>
    <dataValidation allowBlank="1" showInputMessage="1" showErrorMessage="1" prompt="Szeptember havi naptár" sqref="A1" xr:uid="{00000000-0002-0000-08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800-000003000000}"/>
    <dataValidation allowBlank="1" showInputMessage="1" showErrorMessage="1" prompt="Ebbe, illetve a 7., 9., 11., 13. és 15. cellába írhatja a fenti cellában található naptári napra vonatkozó jegyzeteit." sqref="B5" xr:uid="{00000000-0002-0000-0800-000004000000}"/>
    <dataValidation allowBlank="1" showInputMessage="1" prompt="Ebbe a cellába írhatja a havi jegyzeteket." sqref="D15:H15" xr:uid="{00000000-0002-0000-0800-000005000000}"/>
    <dataValidation allowBlank="1" showInputMessage="1" prompt="Az alábbi cellába írhatja a havi jegyzeteket." sqref="D14:H14" xr:uid="{00000000-0002-0000-08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8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0D437D-D97C-4174-9BD0-B6C4706C93C2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TM11829122</Template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12</vt:i4>
      </vt:variant>
      <vt:variant>
        <vt:lpstr>Névvel ellátott tartományok</vt:lpstr>
      </vt:variant>
      <vt:variant>
        <vt:i4>40</vt:i4>
      </vt:variant>
    </vt:vector>
  </HeadingPairs>
  <TitlesOfParts>
    <vt:vector size="52" baseType="lpstr">
      <vt:lpstr>Január</vt:lpstr>
      <vt:lpstr>Február</vt:lpstr>
      <vt:lpstr>Március</vt:lpstr>
      <vt:lpstr>Április</vt:lpstr>
      <vt:lpstr>Május</vt:lpstr>
      <vt:lpstr>Június</vt:lpstr>
      <vt:lpstr>Július</vt:lpstr>
      <vt:lpstr>Augusztus</vt:lpstr>
      <vt:lpstr>Szeptember</vt:lpstr>
      <vt:lpstr>Október</vt:lpstr>
      <vt:lpstr>November</vt:lpstr>
      <vt:lpstr>December</vt:lpstr>
      <vt:lpstr>a</vt:lpstr>
      <vt:lpstr>HétKezdete</vt:lpstr>
      <vt:lpstr>NaptáriÉv</vt:lpstr>
      <vt:lpstr>Április!Nyomtatási_terület</vt:lpstr>
      <vt:lpstr>Augusztus!Nyomtatási_terület</vt:lpstr>
      <vt:lpstr>December!Nyomtatási_terület</vt:lpstr>
      <vt:lpstr>Február!Nyomtatási_terület</vt:lpstr>
      <vt:lpstr>Január!Nyomtatási_terület</vt:lpstr>
      <vt:lpstr>Július!Nyomtatási_terület</vt:lpstr>
      <vt:lpstr>Június!Nyomtatási_terület</vt:lpstr>
      <vt:lpstr>Május!Nyomtatási_terület</vt:lpstr>
      <vt:lpstr>Március!Nyomtatási_terület</vt:lpstr>
      <vt:lpstr>November!Nyomtatási_terület</vt:lpstr>
      <vt:lpstr>Október!Nyomtatási_terület</vt:lpstr>
      <vt:lpstr>Szeptember!Nyomtatási_terület</vt:lpstr>
      <vt:lpstr>OszlopCímTartomány1..H12.1</vt:lpstr>
      <vt:lpstr>OszlopCímTartomány1..H12.10</vt:lpstr>
      <vt:lpstr>OszlopCímTartomány1..H12.11</vt:lpstr>
      <vt:lpstr>OszlopCímTartomány1..H12.12</vt:lpstr>
      <vt:lpstr>OszlopCímTartomány1..H12.2</vt:lpstr>
      <vt:lpstr>OszlopCímTartomány1..H12.3</vt:lpstr>
      <vt:lpstr>OszlopCímTartomány1..H12.4</vt:lpstr>
      <vt:lpstr>OszlopCímTartomány1..H12.5</vt:lpstr>
      <vt:lpstr>OszlopCímTartomány1..H12.6</vt:lpstr>
      <vt:lpstr>OszlopCímTartomány1..H12.7</vt:lpstr>
      <vt:lpstr>OszlopCímTartomány1..H12.8</vt:lpstr>
      <vt:lpstr>OszlopCímTartomány1..H12.9</vt:lpstr>
      <vt:lpstr>OszlopCímTartomány2..C14.1</vt:lpstr>
      <vt:lpstr>OszlopCímTartomány2..C14.10</vt:lpstr>
      <vt:lpstr>OszlopCímTartomány2..C14.11</vt:lpstr>
      <vt:lpstr>OszlopCímTartomány2..C14.12</vt:lpstr>
      <vt:lpstr>OszlopCímTartomány2..C14.2</vt:lpstr>
      <vt:lpstr>OszlopCímTartomány2..C14.3</vt:lpstr>
      <vt:lpstr>OszlopCímTartomány2..C14.4</vt:lpstr>
      <vt:lpstr>OszlopCímTartomány2..C14.5</vt:lpstr>
      <vt:lpstr>OszlopCímTartomány2..C14.6</vt:lpstr>
      <vt:lpstr>OszlopCímTartomány2..C14.7</vt:lpstr>
      <vt:lpstr>OszlopCímTartomány2..C14.8</vt:lpstr>
      <vt:lpstr>OszlopCímTartomány2..C14.9</vt:lpstr>
      <vt:lpstr>SorCímTerület1..K3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2024-04-23T07:59:01Z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